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- COMERCIAL CH\Propostas\2024\DNOCs CE\1 PROPOSTA DE PRECO\"/>
    </mc:Choice>
  </mc:AlternateContent>
  <xr:revisionPtr revIDLastSave="0" documentId="13_ncr:1_{587B4C9D-246F-4E6A-9741-B3A031EF87BA}" xr6:coauthVersionLast="46" xr6:coauthVersionMax="47" xr10:uidLastSave="{00000000-0000-0000-0000-000000000000}"/>
  <bookViews>
    <workbookView xWindow="-120" yWindow="-120" windowWidth="20730" windowHeight="11160" xr2:uid="{E5599E6D-A3AA-437A-87EA-DF4CCC9727FB}"/>
  </bookViews>
  <sheets>
    <sheet name="Resumo" sheetId="4" r:id="rId1"/>
    <sheet name="Motorista cat. B" sheetId="3" r:id="rId2"/>
    <sheet name="Uniforme" sheetId="1" r:id="rId3"/>
  </sheets>
  <externalReferences>
    <externalReference r:id="rId4"/>
  </externalReferences>
  <definedNames>
    <definedName name="ACORDO_COLETIVO">!#REF!</definedName>
    <definedName name="ADIC_INSALUB_ENC">!#REF!</definedName>
    <definedName name="ADIC_INSALUB_SERV">!#REF!</definedName>
    <definedName name="ADIC_INSALUB_SERV_HOSP">!#REF!</definedName>
    <definedName name="AL_1_C_OUTROS_REM_1_SERV">!#REF!</definedName>
    <definedName name="AL_1_D_OUTROS_REM_2_ENC">!#REF!</definedName>
    <definedName name="AL_1_D_OUTROS_REM_2_SERV">!#REF!</definedName>
    <definedName name="AL_1_E_OUTROS_REM_3_SERV">!#REF!</definedName>
    <definedName name="ALIMENTACAO_POR_DIA">!#REF!</definedName>
    <definedName name="_xlnm.Print_Area" localSheetId="1">'Motorista cat. B'!$A$1:$I$137</definedName>
    <definedName name="AREA_ESQ_EXTERNA_ANEXOS">!#REF!</definedName>
    <definedName name="AREA_ESQ_EXTERNA_PTMS_PRMS">!#REF!</definedName>
    <definedName name="AREA_ESQ_EXTERNA_SEDE">!#REF!</definedName>
    <definedName name="AREA_ESQ_EXTERNA_TOTAL">!#REF!</definedName>
    <definedName name="AREA_EXTERNA_ANEXOS">!#REF!</definedName>
    <definedName name="AREA_EXTERNA_PTMS_PRMS">!#REF!</definedName>
    <definedName name="AREA_EXTERNA_SEDE">!#REF!</definedName>
    <definedName name="AREA_EXTERNA_TOTAL">!#REF!</definedName>
    <definedName name="AREA_FACHADA_ENVID_ANEXOS">!#REF!</definedName>
    <definedName name="AREA_FACHADA_ENVID_PTMS_PRMS">!#REF!</definedName>
    <definedName name="AREA_FACHADA_ENVID_SEDE">!#REF!</definedName>
    <definedName name="AREA_FACHADA_ENVID_TOTAL">!#REF!</definedName>
    <definedName name="AREA_INTERNA_ANEXOS">!#REF!</definedName>
    <definedName name="AREA_INTERNA_PTMS_PRMS">!#REF!</definedName>
    <definedName name="AREA_INTERNA_SEDE">!#REF!</definedName>
    <definedName name="AREA_INTERNA_TOTAL">!#REF!</definedName>
    <definedName name="AREA_MED_HOSP_ANEXOS">!#REF!</definedName>
    <definedName name="AREA_MED_HOSP_PTMS_PRMS">!#REF!</definedName>
    <definedName name="AREA_MED_HOSP_SEDE">!#REF!</definedName>
    <definedName name="AREA_MED_HOSP_TOTAL">!#REF!</definedName>
    <definedName name="CATEGORIA_PROFISSIONAL_ENC">!#REF!</definedName>
    <definedName name="CATEGORIA_PROFISSIONAL_SERV">!#REF!</definedName>
    <definedName name="CATEGORIA_PROFISSIONAL_SERV_HOSP">!#REF!</definedName>
    <definedName name="CBO">!#REF!</definedName>
    <definedName name="COEF_KI_ESQ_EXTERNA_ENC">!#REF!</definedName>
    <definedName name="COEF_KI_ESQ_EXTERNA_SERV">!#REF!</definedName>
    <definedName name="COEF_KI_FACHADA_ENVID_ENC">!#REF!</definedName>
    <definedName name="COEF_KI_FACHADA_ENVID_SERV">!#REF!</definedName>
    <definedName name="CUSTO_M2_AREA_EXTERNA">!#REF!</definedName>
    <definedName name="CUSTO_M2_AREA_EXTERNA_ENC">!#REF!</definedName>
    <definedName name="CUSTO_M2_AREA_EXTERNA_SERV">!#REF!</definedName>
    <definedName name="CUSTO_M2_AREA_HOSPITALAR_ENC">!#REF!</definedName>
    <definedName name="CUSTO_M2_AREA_HOSPITALAR_SERV">!#REF!</definedName>
    <definedName name="CUSTO_M2_AREA_INTERNA">!#REF!</definedName>
    <definedName name="CUSTO_M2_AREA_INTERNA_ENC">!#REF!</definedName>
    <definedName name="CUSTO_M2_AREA_INTERNA_SERV">!#REF!</definedName>
    <definedName name="CUSTO_M2_AREA_MED_HOSP">!#REF!</definedName>
    <definedName name="CUSTO_M2_ESQ_EXTERNA">!#REF!</definedName>
    <definedName name="CUSTO_M2_ESQ_EXTERNA_ENC">!#REF!</definedName>
    <definedName name="CUSTO_M2_ESQ_EXTERNA_SERV">!#REF!</definedName>
    <definedName name="CUSTO_M2_FACHADA_ENVID">!#REF!</definedName>
    <definedName name="CUSTO_M2_FACHADA_ENVID_ENC">!#REF!</definedName>
    <definedName name="CUSTO_M2_FACHADA_ENVID_SERV">!#REF!</definedName>
    <definedName name="DATA_APRESENTACAO_PROPOSTA">!#REF!</definedName>
    <definedName name="DATA_BASE_CATEGORIA">!#REF!</definedName>
    <definedName name="DATA_DO_ORCAMENTO_ESTIMATIVO">!#REF!</definedName>
    <definedName name="DATA_LICITACAO">!#REF!</definedName>
    <definedName name="DIAS_AUSENCIAS_LEGAIS">'[1]DADOS-ESTATISTICOS'!$F$30</definedName>
    <definedName name="DIAS_LICENCA_MATERNIDADE">'[1]DADOS-ESTATISTICOS'!$F$36</definedName>
    <definedName name="DIAS_LICENCA_PATERNIDADE">'[1]DADOS-ESTATISTICOS'!$F$31</definedName>
    <definedName name="DIAS_NA_SEMANA">'[1]DADOS-ESTATISTICOS'!$F$5</definedName>
    <definedName name="DIAS_NO_MES">'[1]DADOS-ESTATISTICOS'!$F$25</definedName>
    <definedName name="DIAS_PAGOS_EMPRESA_ACID_TRAB">'[1]DADOS-ESTATISTICOS'!$F$35</definedName>
    <definedName name="DIAS_TRABALHADOS_NO_MES">!#REF!</definedName>
    <definedName name="ENCARREGADO_DE_LIMPEZA">!#REF!</definedName>
    <definedName name="EQUIPAMENTOS">!#REF!</definedName>
    <definedName name="FREQ_ESQ_EXTERNA">!#REF!</definedName>
    <definedName name="FREQ_FACHADA_ENVID">!#REF!</definedName>
    <definedName name="HORARIO_LICITACAO">!#REF!</definedName>
    <definedName name="JORNADA_MES_ESQ_EXTERNA_ENC">!#REF!</definedName>
    <definedName name="JORNADA_MES_ESQ_EXTERNA_SERV">!#REF!</definedName>
    <definedName name="JORNADA_MES_FACHADA_ENVID_ENC">!#REF!</definedName>
    <definedName name="JORNADA_MES_FACHADA_ENVID_SERV">!#REF!</definedName>
    <definedName name="LOCAL_DE_EXECUCAO">!#REF!</definedName>
    <definedName name="MATERIAIS">!#REF!</definedName>
    <definedName name="MESES_NO_ANO">'[1]DADOS-ESTATISTICOS'!$F$8</definedName>
    <definedName name="MODALIDADE_DE_LICITACAO">!#REF!</definedName>
    <definedName name="NUMERO_MESES_EXEC_CONTRATUAL">!#REF!</definedName>
    <definedName name="NUMERO_PREGAO">!#REF!</definedName>
    <definedName name="NUMERO_PROCESSO">!#REF!</definedName>
    <definedName name="OUTRAS_AUSENCIAS">!#REF!</definedName>
    <definedName name="OUTRAS_AUSENCIAS_DESCRICAO">!#REF!</definedName>
    <definedName name="OUTROS_BENEFICIOS_1">!#REF!</definedName>
    <definedName name="OUTROS_BENEFICIOS_1_DESCRICAO">!#REF!</definedName>
    <definedName name="OUTROS_BENEFICIOS_2">!#REF!</definedName>
    <definedName name="OUTROS_BENEFICIOS_2_DESCRICAO">!#REF!</definedName>
    <definedName name="OUTROS_BENEFICIOS_3">!#REF!</definedName>
    <definedName name="OUTROS_BENEFICIOS_3_DESCRICAO">!#REF!</definedName>
    <definedName name="OUTROS_INSUMOS">!#REF!</definedName>
    <definedName name="OUTROS_INSUMOS_DESCRICAO">!#REF!</definedName>
    <definedName name="OUTROS_REMUNERACAO_1">!#REF!</definedName>
    <definedName name="OUTROS_REMUNERACAO_1_DESCRICAO">!#REF!</definedName>
    <definedName name="OUTROS_REMUNERACAO_2">!#REF!</definedName>
    <definedName name="OUTROS_REMUNERACAO_2_DESCRICAO">!#REF!</definedName>
    <definedName name="OUTROS_REMUNERACAO_3">!#REF!</definedName>
    <definedName name="OUTROS_REMUNERACAO_3_DESCRICAO">!#REF!</definedName>
    <definedName name="PERC_ADIC_INSALUB">!#REF!</definedName>
    <definedName name="PERC_AVISO_PREVIO_IND">'[1]ENCARGOS-SOCIAIS-E-TRABALHISTAS'!$E$20</definedName>
    <definedName name="PERC_AVISO_PREVIO_TRAB">'[1]ENCARGOS-SOCIAIS-E-TRABALHISTAS'!$E$23</definedName>
    <definedName name="PERC_COFINS">!#REF!</definedName>
    <definedName name="PERC_CONTRIB_SOCIAL">'[1]DADOS-ESTATISTICOS'!$F$23</definedName>
    <definedName name="PERC_CUSTOS_INDIRETOS">!#REF!</definedName>
    <definedName name="PERC_EMPREG_AFAST_TRAB">'[1]DADOS-ESTATISTICOS'!$F$34</definedName>
    <definedName name="PERC_EMPREG_AVISO_PREVIO_IND">'[1]DADOS-ESTATISTICOS'!$F$21</definedName>
    <definedName name="PERC_EMPREG_AVISO_PREVIO_TRAB">'[1]DADOS-ESTATISTICOS'!$F$24</definedName>
    <definedName name="PERC_EMPREG_DEMIT_SEM_JUSTA_CAUSA_TOTAL_DESLIG">'[1]DADOS-ESTATISTICOS'!$F$20</definedName>
    <definedName name="PERC_FGTS">'[1]ENCARGOS-SOCIAIS-E-TRABALHISTAS'!$E$16</definedName>
    <definedName name="PERC_GPS_FGTS">'[1]ENCARGOS-SOCIAIS-E-TRABALHISTAS'!$E$17</definedName>
    <definedName name="PERC_HORA_EXTRA">!#REF!</definedName>
    <definedName name="PERC_ISS">!#REF!</definedName>
    <definedName name="PERC_LUCRO">!#REF!</definedName>
    <definedName name="PERC_MULTA_FGTS">'[1]DADOS-ESTATISTICOS'!$F$22</definedName>
    <definedName name="PERC_NASCIDOS_VIVOS_POPUL_FEM">'[1]DADOS-ESTATISTICOS'!$F$32</definedName>
    <definedName name="PERC_PARTIC_FEM_VIGIL">'[1]DADOS-ESTATISTICOS'!$F$37</definedName>
    <definedName name="PERC_PARTIC_MASC_VIGIL">'[1]DADOS-ESTATISTICOS'!$F$33</definedName>
    <definedName name="PERC_PIS">!#REF!</definedName>
    <definedName name="PERC_SUBSTITUTO_OUTRAS_AUSENCIAS">!#REF!</definedName>
    <definedName name="PORTARIA_LIMITES">!#REF!</definedName>
    <definedName name="PRODUT_AREA_ESQ_EXTERNA">!#REF!</definedName>
    <definedName name="PRODUT_AREA_EXTERNA">!#REF!</definedName>
    <definedName name="PRODUT_AREA_FACHADA_ENVID">!#REF!</definedName>
    <definedName name="PRODUT_AREA_HOSPITALAR">!#REF!</definedName>
    <definedName name="PRODUT_AREA_INTERNA">!#REF!</definedName>
    <definedName name="QTDE_DE_ENC">!#REF!</definedName>
    <definedName name="QTDE_DE_SERV">!#REF!</definedName>
    <definedName name="QTDE_DE_SERV_HOSP">!#REF!</definedName>
    <definedName name="RAMO">!#REF!</definedName>
    <definedName name="RELACAO_SERVENTES_ENCARREGADOS">!#REF!</definedName>
    <definedName name="SAL_MINIMO">!#REF!</definedName>
    <definedName name="SALARIO_NORMATIVO_ENC">!#REF!</definedName>
    <definedName name="SALARIO_NORMATIVO_SERV">!#REF!</definedName>
    <definedName name="SALARIO_NORMATIVO_SERV_HOSP">!#REF!</definedName>
    <definedName name="SERVENTE">!#REF!</definedName>
    <definedName name="SERVENTE_AREA_HOSPITALAR">!#REF!</definedName>
    <definedName name="TEMPO_INTERVALO_REFEICAO">!#REF!</definedName>
    <definedName name="TIPO_DE_SERVICO">!#REF!</definedName>
    <definedName name="TRANSPORTE_POR_DIA">!#REF!</definedName>
    <definedName name="UF">!#REF!</definedName>
    <definedName name="UG">!#REF!</definedName>
    <definedName name="UNIFORMES">!#REF!</definedName>
    <definedName name="VALOR_LIMITE_CONTRATACAO_POR_AREA">!#REF!</definedName>
    <definedName name="VALOR_LIMITES_AREA_EXTERNA">!#REF!</definedName>
    <definedName name="VALOR_LIMITES_AREA_INTERNA">!#REF!</definedName>
    <definedName name="VALOR_LIMITES_ESQ_EXTERNA">!#REF!</definedName>
    <definedName name="VALOR_LIMITES_FACHADA_ENVID">!#REF!</definedName>
    <definedName name="VALOR_TOTAL_SERV">!#REF!</definedName>
    <definedName name="VALOR_TOTAL_SERV_HOSP">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8" i="3" l="1"/>
  <c r="J5" i="4"/>
  <c r="J6" i="4"/>
  <c r="I6" i="4"/>
  <c r="I5" i="4"/>
  <c r="G6" i="4"/>
  <c r="G5" i="4"/>
  <c r="D5" i="1"/>
  <c r="D6" i="1"/>
  <c r="D7" i="1"/>
  <c r="D8" i="1"/>
  <c r="D9" i="1"/>
  <c r="D4" i="1"/>
  <c r="H79" i="3"/>
  <c r="I55" i="3"/>
  <c r="D10" i="1" l="1"/>
  <c r="B136" i="3"/>
  <c r="B134" i="3"/>
  <c r="B133" i="3"/>
  <c r="B132" i="3"/>
  <c r="B131" i="3"/>
  <c r="B130" i="3"/>
  <c r="H119" i="3"/>
  <c r="H117" i="3"/>
  <c r="H88" i="3"/>
  <c r="H83" i="3"/>
  <c r="H82" i="3"/>
  <c r="H81" i="3"/>
  <c r="H80" i="3"/>
  <c r="H84" i="3"/>
  <c r="H75" i="3"/>
  <c r="H73" i="3"/>
  <c r="H72" i="3"/>
  <c r="H71" i="3"/>
  <c r="H70" i="3"/>
  <c r="I59" i="3"/>
  <c r="I57" i="3"/>
  <c r="I56" i="3"/>
  <c r="H51" i="3"/>
  <c r="H35" i="3"/>
  <c r="I25" i="3"/>
  <c r="I54" i="3" s="1"/>
  <c r="I17" i="3"/>
  <c r="H37" i="3" l="1"/>
  <c r="H74" i="3"/>
  <c r="H76" i="3" s="1"/>
  <c r="D11" i="1"/>
  <c r="I98" i="3" s="1"/>
  <c r="I30" i="3"/>
  <c r="I31" i="3" s="1"/>
  <c r="I60" i="3"/>
  <c r="I66" i="3" s="1"/>
  <c r="I130" i="3" l="1"/>
  <c r="I103" i="3"/>
  <c r="I36" i="3"/>
  <c r="I87" i="3"/>
  <c r="I88" i="3" s="1"/>
  <c r="I93" i="3" s="1"/>
  <c r="I35" i="3"/>
  <c r="I37" i="3" s="1"/>
  <c r="I39" i="3"/>
  <c r="I102" i="3" l="1"/>
  <c r="I134" i="3" s="1"/>
  <c r="I64" i="3"/>
  <c r="I40" i="3"/>
  <c r="I41" i="3" s="1"/>
  <c r="I107" i="3" l="1"/>
  <c r="I48" i="3"/>
  <c r="I44" i="3"/>
  <c r="I80" i="3"/>
  <c r="I72" i="3"/>
  <c r="I47" i="3"/>
  <c r="I43" i="3"/>
  <c r="I50" i="3"/>
  <c r="I46" i="3"/>
  <c r="I82" i="3"/>
  <c r="I70" i="3"/>
  <c r="I49" i="3"/>
  <c r="I45" i="3"/>
  <c r="I71" i="3"/>
  <c r="I81" i="3"/>
  <c r="I73" i="3"/>
  <c r="I74" i="3"/>
  <c r="I83" i="3"/>
  <c r="I75" i="3"/>
  <c r="I79" i="3"/>
  <c r="I84" i="3" l="1"/>
  <c r="I92" i="3" s="1"/>
  <c r="I94" i="3" s="1"/>
  <c r="I133" i="3" s="1"/>
  <c r="I51" i="3"/>
  <c r="I65" i="3" s="1"/>
  <c r="I67" i="3" s="1"/>
  <c r="I76" i="3"/>
  <c r="I106" i="3" l="1"/>
  <c r="I132" i="3"/>
  <c r="I105" i="3"/>
  <c r="I131" i="3"/>
  <c r="I104" i="3"/>
  <c r="I108" i="3" s="1"/>
  <c r="I135" i="3" l="1"/>
  <c r="I111" i="3"/>
  <c r="I112" i="3" s="1"/>
  <c r="I122" i="3" l="1"/>
  <c r="I124" i="3" s="1"/>
  <c r="I116" i="3" l="1"/>
  <c r="I126" i="3"/>
  <c r="I114" i="3"/>
  <c r="I115" i="3"/>
  <c r="I117" i="3" l="1"/>
  <c r="I136" i="3" s="1"/>
  <c r="I137" i="3" s="1"/>
  <c r="F3" i="4" s="1"/>
  <c r="G3" i="4" l="1"/>
  <c r="H3" i="4" l="1"/>
  <c r="H7" i="4" l="1"/>
  <c r="I3" i="4"/>
  <c r="J3" i="4" l="1"/>
  <c r="I7" i="4"/>
</calcChain>
</file>

<file path=xl/sharedStrings.xml><?xml version="1.0" encoding="utf-8"?>
<sst xmlns="http://schemas.openxmlformats.org/spreadsheetml/2006/main" count="238" uniqueCount="172">
  <si>
    <t>PREGÃO ELETRÔNICO Nº</t>
  </si>
  <si>
    <t>PROCESSO ADMINISTRATIVO Nº</t>
  </si>
  <si>
    <t>Discriminação dos Serviços</t>
  </si>
  <si>
    <t>A</t>
  </si>
  <si>
    <t>Data de apresentação da proposta</t>
  </si>
  <si>
    <t>B</t>
  </si>
  <si>
    <t>Município</t>
  </si>
  <si>
    <t>Fortaleza - CE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</si>
  <si>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</si>
  <si>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</si>
  <si>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</si>
  <si>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</si>
  <si>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</si>
  <si>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</si>
  <si>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</si>
  <si>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estimada a contratar (em função da unidade de medida)</t>
  </si>
  <si>
    <t>POSTO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</si>
  <si>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</si>
  <si>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</si>
  <si>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</si>
  <si>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</si>
  <si>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</si>
  <si>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</si>
  <si>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</si>
  <si>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</si>
  <si>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</si>
  <si>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</si>
  <si>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</si>
  <si>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Adicional Periculosidade</t>
  </si>
  <si>
    <t>Adicional Insalubridade</t>
  </si>
  <si>
    <t>Adicional Noturno</t>
  </si>
  <si>
    <t>E</t>
  </si>
  <si>
    <t>Adicional de Hora Noturna Reduzida</t>
  </si>
  <si>
    <t>F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</si>
  <si>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</si>
  <si>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</si>
  <si>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</si>
  <si>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</si>
  <si>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t>13 (Décimo-terceiro) salário</t>
  </si>
  <si>
    <t>Férias e Abono de Férias</t>
  </si>
  <si>
    <t>SUBTOTAL SUBMÓDULO 2.1</t>
  </si>
  <si>
    <r>
      <t xml:space="preserve">BASE DE CÁLCULO PARA O SUBMÓDULO 2.2 </t>
    </r>
    <r>
      <rPr>
        <sz val="12"/>
        <color rgb="FF000000"/>
        <rFont val="Arial"/>
        <family val="2"/>
      </rPr>
      <t>(MÓDULO 1 + SUBMÓDULO 2.1)</t>
    </r>
  </si>
  <si>
    <t>MÓDULO 1</t>
  </si>
  <si>
    <t>SUBMÓDULO 2.1</t>
  </si>
  <si>
    <t>TOTAL</t>
  </si>
  <si>
    <t>Submódulo 2.2 - GPS, FGTS e Outras Contribuições</t>
  </si>
  <si>
    <t>INSS</t>
  </si>
  <si>
    <t>Salário Educação</t>
  </si>
  <si>
    <t>SAT (Seguro Acidente de Trabalho)</t>
  </si>
  <si>
    <t>SESC ou SESI</t>
  </si>
  <si>
    <t>SENAI - SENAC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</si>
  <si>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</si>
  <si>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</si>
  <si>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</si>
  <si>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</si>
  <si>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</si>
  <si>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</si>
  <si>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</si>
  <si>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Transporte</t>
  </si>
  <si>
    <t>Auxílio-Refeição/Alimentação</t>
  </si>
  <si>
    <t>Cesta Básica</t>
  </si>
  <si>
    <t>Plano de Saúde</t>
  </si>
  <si>
    <t>Auxilio Creche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</si>
  <si>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</si>
  <si>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</si>
  <si>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</si>
  <si>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</si>
  <si>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</si>
  <si>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</si>
  <si>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</si>
  <si>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</si>
  <si>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</si>
  <si>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</si>
  <si>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</si>
  <si>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</si>
  <si>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</si>
  <si>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</si>
  <si>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</si>
  <si>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>Aviso Prévio Trabalhado</t>
  </si>
  <si>
    <t>Incidência dos encargos do submódulo 2.2 sobre Aviso Prévio Trabalhado</t>
  </si>
  <si>
    <t>Multa do FGTS sobre o Aviso Prévio Indenizado e sobre o Aviso Prévio Trabalhado</t>
  </si>
  <si>
    <t>TOTAL DO MÓDULO 3</t>
  </si>
  <si>
    <t>MÓDULO 4 – CUSTO DE REPOSIÇÃO DO PROFISSIONAL AUSENTE</t>
  </si>
  <si>
    <t>Submódulo 4.1 - Ausências Legais</t>
  </si>
  <si>
    <t>Substituto na cobertura de Férias</t>
  </si>
  <si>
    <t>Substituto na cobertura de Ausências Legais</t>
  </si>
  <si>
    <t xml:space="preserve">Substituto na cobertura de Licença Paternidade </t>
  </si>
  <si>
    <t>Substituto  na cobertura de Ausência por acidente de trabalho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</si>
  <si>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</si>
  <si>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</si>
  <si>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</si>
  <si>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</si>
  <si>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</si>
  <si>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</si>
  <si>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</si>
  <si>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Ausências Legais</t>
  </si>
  <si>
    <t>4.2</t>
  </si>
  <si>
    <t>Intrajornada</t>
  </si>
  <si>
    <t>TOTAL DO MÓDULO 4</t>
  </si>
  <si>
    <t>MÓDULO 5 – INSUMOS DIVERSOS</t>
  </si>
  <si>
    <t>INSUMOS DIVERSOS</t>
  </si>
  <si>
    <t>Uniformes</t>
  </si>
  <si>
    <t>-</t>
  </si>
  <si>
    <t>Cracha</t>
  </si>
  <si>
    <t>Equipamentos Permanentes</t>
  </si>
  <si>
    <t>EPI</t>
  </si>
  <si>
    <t>TOTAL DO MÓDULO 5</t>
  </si>
  <si>
    <r>
      <t xml:space="preserve">BASE DE CÁLCULO PARA O MÓDULO 6 </t>
    </r>
    <r>
      <rPr>
        <sz val="12"/>
        <color rgb="FF000000"/>
        <rFont val="Arial"/>
        <family val="2"/>
      </rPr>
      <t>(MÓDULO 1 + MÓDULO 2 + MÓDULO 3 + MÓDULO 4 + MÓDULO 5)</t>
    </r>
  </si>
  <si>
    <t>MÓDULO 2</t>
  </si>
  <si>
    <t>MÓDULO 3</t>
  </si>
  <si>
    <t>MÓDULO 4</t>
  </si>
  <si>
    <t>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</si>
  <si>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</si>
  <si>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</si>
  <si>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</si>
  <si>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</si>
  <si>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</si>
  <si>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</si>
  <si>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</si>
  <si>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</si>
  <si>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</si>
  <si>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</si>
  <si>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</si>
  <si>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</si>
  <si>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</si>
  <si>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</si>
  <si>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</si>
  <si>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</si>
  <si>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</si>
  <si>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</si>
  <si>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</si>
  <si>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</si>
  <si>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</si>
  <si>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</si>
  <si>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</si>
  <si>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Especificações</t>
  </si>
  <si>
    <t>Valor Unitario</t>
  </si>
  <si>
    <t>Valor Total</t>
  </si>
  <si>
    <t>Total</t>
  </si>
  <si>
    <t>Valor ara 6 meses</t>
  </si>
  <si>
    <t>ITEM</t>
  </si>
  <si>
    <t>DESCRIÇÃO</t>
  </si>
  <si>
    <t>UNID.</t>
  </si>
  <si>
    <t>QUANT.</t>
  </si>
  <si>
    <t>VALOR UNIT.</t>
  </si>
  <si>
    <t>VALOR ANUAL</t>
  </si>
  <si>
    <t>VALOR MENSAL</t>
  </si>
  <si>
    <t xml:space="preserve"> 59400.000648/2024-00</t>
  </si>
  <si>
    <t>90011/2024</t>
  </si>
  <si>
    <t>7823-05</t>
  </si>
  <si>
    <t>Categoria profissional: Motorista de veículo, categoria B</t>
  </si>
  <si>
    <t>Motorista de veículo, categoria B</t>
  </si>
  <si>
    <t>Seguro de vida</t>
  </si>
  <si>
    <t>Calça ou saia social, em tecido liso, de poliéster, microfibra ou algodão, na cor preta</t>
  </si>
  <si>
    <t>Camisa social, de manga curta, em tecido liso, de poliéster ou algodão, na cor branca</t>
  </si>
  <si>
    <t>Crachá de iden ficação</t>
  </si>
  <si>
    <t>Par de sapatos modelo social, em couro, na cor preta</t>
  </si>
  <si>
    <t>UNIFORME  MOTORISTA – CONJUNTO COMPLETO</t>
  </si>
  <si>
    <t>Cinto na cor preta, com fivela</t>
  </si>
  <si>
    <t>Par de meias sociais, na cor preta</t>
  </si>
  <si>
    <t>Quant.</t>
  </si>
  <si>
    <t>Unid</t>
  </si>
  <si>
    <t>CUSTO VARIÁVEL</t>
  </si>
  <si>
    <t>Serviço de motorista de veículo, categoria  B, com regime de dedicação exclusiva de
 mão de obra (Jornada 40hs semanais) CBO 7823-05 – CATSER 15008.</t>
  </si>
  <si>
    <t xml:space="preserve"> Motorista “B" - Diária (Mensal) (CCT)</t>
  </si>
  <si>
    <t>Dia</t>
  </si>
  <si>
    <t xml:space="preserve"> Diárias, sem a necessidade de pernoite</t>
  </si>
  <si>
    <t xml:space="preserve"> 01+
 02+03</t>
  </si>
  <si>
    <t xml:space="preserve"> Valor Máximo para Contratação {Custo Fixo + Custo Variável} (12 meses)</t>
  </si>
  <si>
    <t>LANCE</t>
  </si>
  <si>
    <t>CE001194/2023</t>
  </si>
  <si>
    <t>VALOR TOTAL DA CONTRATAÇÃO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</si>
</sst>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/m/yyyy"/>
    <numFmt numFmtId="165" formatCode="&quot;R$ &quot;#,##0.00\ ;[Red]&quot;(R$ &quot;#,###.00\)"/>
    <numFmt numFmtId="166" formatCode="0.00\ ;[Red]\(0.00\)"/>
    <numFmt numFmtId="167" formatCode="&quot; R$ &quot;* #,##0.00\ ;&quot;-R$ &quot;* #,##0.00\ ;&quot; R$ &quot;* \-#\ ;@"/>
    <numFmt numFmtId="168" formatCode="0.000000\ "/>
    <numFmt numFmtId="169" formatCode="0.00000%"/>
    <numFmt numFmtId="170" formatCode="0.000000000\ "/>
    <numFmt numFmtId="171" formatCode="0.0000000\ 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2EFD9"/>
        <bgColor rgb="FFE2F0D9"/>
      </patternFill>
    </fill>
    <fill>
      <patternFill patternType="solid">
        <fgColor rgb="FFE2F0D9"/>
        <bgColor rgb="FFE2EFD9"/>
      </patternFill>
    </fill>
    <fill>
      <patternFill patternType="solid">
        <fgColor rgb="FF8EAADB"/>
        <bgColor rgb="FF9CC3E5"/>
      </patternFill>
    </fill>
    <fill>
      <patternFill patternType="solid">
        <fgColor rgb="FFFFFFFF"/>
        <b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0" fontId="2" fillId="0" borderId="0" xfId="1"/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6" fillId="0" borderId="0" xfId="1" applyFont="1"/>
    <xf numFmtId="0" fontId="5" fillId="0" borderId="1" xfId="1" quotePrefix="1" applyFont="1" applyBorder="1" applyAlignment="1">
      <alignment horizontal="center"/>
    </xf>
    <xf numFmtId="165" fontId="5" fillId="0" borderId="1" xfId="1" applyNumberFormat="1" applyFont="1" applyBorder="1" applyAlignment="1">
      <alignment horizontal="center"/>
    </xf>
    <xf numFmtId="0" fontId="5" fillId="0" borderId="1" xfId="1" applyFont="1" applyBorder="1"/>
    <xf numFmtId="0" fontId="3" fillId="4" borderId="1" xfId="1" applyFont="1" applyFill="1" applyBorder="1" applyAlignment="1">
      <alignment horizontal="center"/>
    </xf>
    <xf numFmtId="166" fontId="5" fillId="0" borderId="1" xfId="1" applyNumberFormat="1" applyFont="1" applyBorder="1" applyAlignment="1">
      <alignment horizontal="right"/>
    </xf>
    <xf numFmtId="10" fontId="5" fillId="0" borderId="1" xfId="1" applyNumberFormat="1" applyFont="1" applyBorder="1" applyAlignment="1">
      <alignment horizontal="center"/>
    </xf>
    <xf numFmtId="167" fontId="3" fillId="3" borderId="1" xfId="1" applyNumberFormat="1" applyFont="1" applyFill="1" applyBorder="1"/>
    <xf numFmtId="166" fontId="5" fillId="0" borderId="1" xfId="1" applyNumberFormat="1" applyFont="1" applyBorder="1"/>
    <xf numFmtId="10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10" fontId="3" fillId="3" borderId="2" xfId="1" applyNumberFormat="1" applyFont="1" applyFill="1" applyBorder="1" applyAlignment="1">
      <alignment horizontal="center"/>
    </xf>
    <xf numFmtId="167" fontId="3" fillId="5" borderId="1" xfId="1" applyNumberFormat="1" applyFont="1" applyFill="1" applyBorder="1" applyAlignment="1">
      <alignment horizontal="right"/>
    </xf>
    <xf numFmtId="167" fontId="5" fillId="0" borderId="1" xfId="1" applyNumberFormat="1" applyFont="1" applyBorder="1" applyAlignment="1">
      <alignment horizontal="center"/>
    </xf>
    <xf numFmtId="2" fontId="3" fillId="3" borderId="1" xfId="1" applyNumberFormat="1" applyFont="1" applyFill="1" applyBorder="1"/>
    <xf numFmtId="168" fontId="2" fillId="0" borderId="0" xfId="1" applyNumberFormat="1"/>
    <xf numFmtId="169" fontId="6" fillId="0" borderId="0" xfId="1" applyNumberFormat="1" applyFont="1" applyAlignment="1">
      <alignment horizontal="center"/>
    </xf>
    <xf numFmtId="0" fontId="3" fillId="0" borderId="1" xfId="1" applyFont="1" applyBorder="1" applyAlignment="1">
      <alignment horizontal="center" vertical="top"/>
    </xf>
    <xf numFmtId="170" fontId="2" fillId="0" borderId="0" xfId="1" applyNumberFormat="1"/>
    <xf numFmtId="171" fontId="2" fillId="0" borderId="0" xfId="1" applyNumberFormat="1"/>
    <xf numFmtId="0" fontId="3" fillId="6" borderId="1" xfId="1" applyFont="1" applyFill="1" applyBorder="1" applyAlignment="1">
      <alignment horizontal="center"/>
    </xf>
    <xf numFmtId="0" fontId="5" fillId="6" borderId="1" xfId="1" applyFont="1" applyFill="1" applyBorder="1" applyAlignment="1">
      <alignment horizontal="center"/>
    </xf>
    <xf numFmtId="166" fontId="4" fillId="0" borderId="1" xfId="1" applyNumberFormat="1" applyFont="1" applyBorder="1"/>
    <xf numFmtId="9" fontId="3" fillId="3" borderId="1" xfId="1" applyNumberFormat="1" applyFont="1" applyFill="1" applyBorder="1" applyAlignment="1">
      <alignment horizontal="center"/>
    </xf>
    <xf numFmtId="10" fontId="5" fillId="0" borderId="1" xfId="1" applyNumberFormat="1" applyFont="1" applyBorder="1"/>
    <xf numFmtId="166" fontId="5" fillId="0" borderId="1" xfId="1" applyNumberFormat="1" applyFont="1" applyBorder="1" applyAlignment="1">
      <alignment horizontal="center"/>
    </xf>
    <xf numFmtId="10" fontId="3" fillId="3" borderId="1" xfId="1" applyNumberFormat="1" applyFont="1" applyFill="1" applyBorder="1"/>
    <xf numFmtId="0" fontId="5" fillId="0" borderId="8" xfId="1" applyFont="1" applyBorder="1" applyAlignment="1">
      <alignment horizontal="center"/>
    </xf>
    <xf numFmtId="0" fontId="7" fillId="0" borderId="8" xfId="1" applyFont="1" applyBorder="1" applyAlignment="1">
      <alignment horizontal="center"/>
    </xf>
    <xf numFmtId="0" fontId="7" fillId="0" borderId="0" xfId="1" applyFont="1" applyAlignment="1">
      <alignment horizontal="left"/>
    </xf>
    <xf numFmtId="10" fontId="7" fillId="0" borderId="0" xfId="1" applyNumberFormat="1" applyFont="1"/>
    <xf numFmtId="2" fontId="7" fillId="0" borderId="9" xfId="1" applyNumberFormat="1" applyFont="1" applyBorder="1"/>
    <xf numFmtId="0" fontId="8" fillId="0" borderId="8" xfId="1" applyFont="1" applyBorder="1"/>
    <xf numFmtId="0" fontId="5" fillId="0" borderId="0" xfId="1" applyFont="1" applyAlignment="1">
      <alignment horizontal="center"/>
    </xf>
    <xf numFmtId="2" fontId="3" fillId="0" borderId="9" xfId="1" applyNumberFormat="1" applyFont="1" applyBorder="1"/>
    <xf numFmtId="2" fontId="5" fillId="0" borderId="1" xfId="1" applyNumberFormat="1" applyFont="1" applyBorder="1"/>
    <xf numFmtId="2" fontId="2" fillId="0" borderId="0" xfId="1" applyNumberFormat="1"/>
    <xf numFmtId="43" fontId="2" fillId="0" borderId="0" xfId="1" applyNumberForma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7" borderId="1" xfId="0" applyFont="1" applyFill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1" fillId="7" borderId="1" xfId="0" applyNumberFormat="1" applyFont="1" applyFill="1" applyBorder="1"/>
    <xf numFmtId="0" fontId="0" fillId="0" borderId="1" xfId="0" applyBorder="1" applyAlignment="1">
      <alignment vertical="center" wrapText="1"/>
    </xf>
    <xf numFmtId="10" fontId="5" fillId="0" borderId="1" xfId="1" applyNumberFormat="1" applyFont="1" applyBorder="1" applyAlignment="1">
      <alignment horizontal="left" indent="3"/>
    </xf>
    <xf numFmtId="10" fontId="3" fillId="3" borderId="1" xfId="1" applyNumberFormat="1" applyFont="1" applyFill="1" applyBorder="1" applyAlignment="1">
      <alignment horizontal="left" indent="3"/>
    </xf>
    <xf numFmtId="44" fontId="1" fillId="8" borderId="1" xfId="0" applyNumberFormat="1" applyFont="1" applyFill="1" applyBorder="1" applyAlignment="1">
      <alignment vertical="center"/>
    </xf>
    <xf numFmtId="44" fontId="1" fillId="0" borderId="1" xfId="0" applyNumberFormat="1" applyFont="1" applyBorder="1" applyAlignment="1">
      <alignment vertical="center"/>
    </xf>
    <xf numFmtId="0" fontId="1" fillId="7" borderId="1" xfId="0" applyFont="1" applyFill="1" applyBorder="1" applyAlignment="1">
      <alignment horizontal="center" vertical="center" wrapText="1"/>
    </xf>
    <xf numFmtId="44" fontId="1" fillId="7" borderId="1" xfId="0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wrapText="1"/>
    </xf>
    <xf numFmtId="44" fontId="0" fillId="0" borderId="1" xfId="0" applyNumberFormat="1" applyBorder="1" applyAlignment="1">
      <alignment vertical="center"/>
    </xf>
    <xf numFmtId="44" fontId="0" fillId="0" borderId="1" xfId="0" applyNumberFormat="1" applyBorder="1"/>
    <xf numFmtId="44" fontId="1" fillId="9" borderId="1" xfId="0" applyNumberFormat="1" applyFont="1" applyFill="1" applyBorder="1" applyAlignment="1">
      <alignment vertical="center"/>
    </xf>
    <xf numFmtId="0" fontId="1" fillId="7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3" fillId="2" borderId="1" xfId="1" applyFont="1" applyFill="1" applyBorder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left" vertical="center"/>
    </xf>
    <xf numFmtId="0" fontId="5" fillId="0" borderId="4" xfId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0" fontId="5" fillId="0" borderId="1" xfId="1" applyFont="1" applyBorder="1"/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3" borderId="6" xfId="1" applyFont="1" applyFill="1" applyBorder="1" applyAlignment="1">
      <alignment horizontal="center"/>
    </xf>
    <xf numFmtId="0" fontId="3" fillId="5" borderId="2" xfId="1" applyFont="1" applyFill="1" applyBorder="1" applyAlignment="1">
      <alignment horizontal="center" vertical="center" wrapText="1"/>
    </xf>
    <xf numFmtId="0" fontId="3" fillId="5" borderId="2" xfId="1" applyFont="1" applyFill="1" applyBorder="1" applyAlignment="1">
      <alignment horizontal="center"/>
    </xf>
    <xf numFmtId="0" fontId="5" fillId="0" borderId="2" xfId="1" applyFont="1" applyBorder="1" applyAlignment="1">
      <alignment horizontal="left"/>
    </xf>
    <xf numFmtId="0" fontId="5" fillId="0" borderId="3" xfId="1" applyFont="1" applyBorder="1" applyAlignment="1">
      <alignment horizontal="left"/>
    </xf>
    <xf numFmtId="0" fontId="5" fillId="0" borderId="6" xfId="1" applyFont="1" applyBorder="1" applyAlignment="1">
      <alignment horizontal="left"/>
    </xf>
    <xf numFmtId="0" fontId="5" fillId="6" borderId="1" xfId="1" applyFont="1" applyFill="1" applyBorder="1"/>
    <xf numFmtId="0" fontId="5" fillId="0" borderId="1" xfId="1" applyFont="1" applyBorder="1" applyAlignment="1">
      <alignment horizontal="left" wrapText="1"/>
    </xf>
    <xf numFmtId="0" fontId="3" fillId="5" borderId="7" xfId="1" applyFont="1" applyFill="1" applyBorder="1" applyAlignment="1">
      <alignment horizontal="center" vertical="center" wrapText="1"/>
    </xf>
    <xf numFmtId="0" fontId="5" fillId="0" borderId="9" xfId="1" applyFont="1" applyBorder="1"/>
    <xf numFmtId="0" fontId="7" fillId="0" borderId="0" xfId="1" applyFont="1" applyAlignment="1">
      <alignment horizontal="left"/>
    </xf>
    <xf numFmtId="0" fontId="1" fillId="7" borderId="1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781519C1-A661-4F00-8677-60DCDCC2F9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ites\GrupoSS\Documentos%20Partilhados\comercial\licita&#231;&#227;o\editais\Bras&#237;lia%2004.04.2024%20-%20MPU\C&#243;pia%20de%20Planilha%20-%20recepcionista%20S&#227;o%20Paulo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ESTATÍSTICOS"/>
      <sheetName val="ENCARGOS SOCIAIS E TRABALHISTAS"/>
      <sheetName val="Uniformes"/>
      <sheetName val="Recepcionista"/>
      <sheetName val="DADOS-ESTATISTICOS"/>
      <sheetName val="ENCARGOS-SOCIAIS-E-TRABALHISTAS"/>
      <sheetName val="QTDE-ESTIMADA-SERVENTES"/>
      <sheetName val="Levantamento preço glob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A3936-369F-4E8F-8666-1794568D26CE}">
  <dimension ref="B2:J7"/>
  <sheetViews>
    <sheetView tabSelected="1" workbookViewId="0">
      <selection activeCell="J15" sqref="J15"/>
    </sheetView>
  </sheetViews>
  <sheetFormatPr defaultRowHeight="15" x14ac:dyDescent="0.25"/>
  <cols>
    <col min="1" max="1" width="6" customWidth="1"/>
    <col min="2" max="2" width="6.28515625" customWidth="1"/>
    <col min="3" max="3" width="37.85546875" customWidth="1"/>
    <col min="6" max="6" width="13.28515625" customWidth="1"/>
    <col min="7" max="7" width="14.85546875" customWidth="1"/>
    <col min="8" max="8" width="15.7109375" customWidth="1"/>
    <col min="9" max="9" width="19.5703125" customWidth="1"/>
    <col min="10" max="10" width="16.140625" customWidth="1"/>
  </cols>
  <sheetData>
    <row r="2" spans="2:10" ht="30" x14ac:dyDescent="0.25">
      <c r="B2" s="52" t="s">
        <v>140</v>
      </c>
      <c r="C2" s="52" t="s">
        <v>141</v>
      </c>
      <c r="D2" s="52" t="s">
        <v>142</v>
      </c>
      <c r="E2" s="52" t="s">
        <v>143</v>
      </c>
      <c r="F2" s="52" t="s">
        <v>144</v>
      </c>
      <c r="G2" s="52" t="s">
        <v>146</v>
      </c>
      <c r="H2" s="52" t="s">
        <v>145</v>
      </c>
      <c r="I2" s="62" t="s">
        <v>171</v>
      </c>
      <c r="J2" s="52" t="s">
        <v>169</v>
      </c>
    </row>
    <row r="3" spans="2:10" ht="67.5" customHeight="1" x14ac:dyDescent="0.25">
      <c r="B3" s="50">
        <v>1</v>
      </c>
      <c r="C3" s="55" t="s">
        <v>163</v>
      </c>
      <c r="D3" s="49" t="s">
        <v>161</v>
      </c>
      <c r="E3" s="49">
        <v>10</v>
      </c>
      <c r="F3" s="53">
        <f>'Motorista cat. B'!I137</f>
        <v>5626.98</v>
      </c>
      <c r="G3" s="53">
        <f>E3*F3</f>
        <v>56269.799999999996</v>
      </c>
      <c r="H3" s="53">
        <f>G3*12</f>
        <v>675237.6</v>
      </c>
      <c r="I3" s="63">
        <f>H3*5</f>
        <v>3376188</v>
      </c>
      <c r="J3" s="58">
        <f>I3/E3</f>
        <v>337618.8</v>
      </c>
    </row>
    <row r="4" spans="2:10" x14ac:dyDescent="0.25">
      <c r="B4" s="67" t="s">
        <v>162</v>
      </c>
      <c r="C4" s="68"/>
      <c r="D4" s="68"/>
      <c r="E4" s="68"/>
      <c r="F4" s="68"/>
      <c r="G4" s="68"/>
      <c r="H4" s="68"/>
      <c r="I4" s="69"/>
      <c r="J4" s="59"/>
    </row>
    <row r="5" spans="2:10" x14ac:dyDescent="0.25">
      <c r="B5" s="50">
        <v>2</v>
      </c>
      <c r="C5" s="49" t="s">
        <v>164</v>
      </c>
      <c r="D5" s="49" t="s">
        <v>165</v>
      </c>
      <c r="E5" s="49">
        <v>1200</v>
      </c>
      <c r="F5" s="53">
        <v>139.71</v>
      </c>
      <c r="G5" s="53">
        <f>E5*F5</f>
        <v>167652</v>
      </c>
      <c r="H5" s="53"/>
      <c r="I5" s="64">
        <f>G5*5</f>
        <v>838260</v>
      </c>
      <c r="J5" s="58">
        <f t="shared" ref="J5:J6" si="0">I5/E5</f>
        <v>698.55</v>
      </c>
    </row>
    <row r="6" spans="2:10" x14ac:dyDescent="0.25">
      <c r="B6" s="50">
        <v>3</v>
      </c>
      <c r="C6" s="49" t="s">
        <v>166</v>
      </c>
      <c r="D6" s="49" t="s">
        <v>165</v>
      </c>
      <c r="E6" s="49">
        <v>120</v>
      </c>
      <c r="F6" s="53">
        <v>45.83</v>
      </c>
      <c r="G6" s="53">
        <f>E6*F6</f>
        <v>5499.5999999999995</v>
      </c>
      <c r="H6" s="53"/>
      <c r="I6" s="64">
        <f>G6*5</f>
        <v>27497.999999999996</v>
      </c>
      <c r="J6" s="58">
        <f t="shared" si="0"/>
        <v>229.14999999999998</v>
      </c>
    </row>
    <row r="7" spans="2:10" ht="26.25" customHeight="1" x14ac:dyDescent="0.25">
      <c r="B7" s="60" t="s">
        <v>167</v>
      </c>
      <c r="C7" s="66" t="s">
        <v>168</v>
      </c>
      <c r="D7" s="66"/>
      <c r="E7" s="66"/>
      <c r="F7" s="66"/>
      <c r="G7" s="66"/>
      <c r="H7" s="61">
        <f>H3+G5+G6</f>
        <v>848389.2</v>
      </c>
      <c r="I7" s="65">
        <f>SUM(I3:I6)</f>
        <v>4241946</v>
      </c>
      <c r="J7" s="48"/>
    </row>
  </sheetData>
  <mergeCells count="2">
    <mergeCell ref="C7:G7"/>
    <mergeCell ref="B4:I4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0FCE7-FCE7-4D31-96B2-30BF3E44AD05}">
  <sheetPr>
    <pageSetUpPr fitToPage="1"/>
  </sheetPr>
  <dimension ref="A1:N991"/>
  <sheetViews>
    <sheetView zoomScale="75" zoomScaleNormal="75" workbookViewId="0">
      <selection activeCell="L126" sqref="L126"/>
    </sheetView>
  </sheetViews>
  <sheetFormatPr defaultColWidth="9" defaultRowHeight="15" x14ac:dyDescent="0.25"/>
  <cols>
    <col min="1" max="1" width="7.42578125" style="1" customWidth="1"/>
    <col min="2" max="2" width="31.42578125" style="1" customWidth="1"/>
    <col min="3" max="3" width="15" style="1" customWidth="1"/>
    <col min="4" max="4" width="15.28515625" style="1" customWidth="1"/>
    <col min="5" max="5" width="13.42578125" style="1" customWidth="1"/>
    <col min="6" max="6" width="13.5703125" style="1" customWidth="1"/>
    <col min="7" max="7" width="3.140625" style="1" customWidth="1"/>
    <col min="8" max="8" width="15.28515625" style="1" customWidth="1"/>
    <col min="9" max="9" width="35.7109375" style="1" customWidth="1"/>
    <col min="10" max="10" width="7.140625" style="1" customWidth="1"/>
    <col min="11" max="11" width="10.5703125" style="1" customWidth="1"/>
    <col min="12" max="12" width="12.85546875" style="1" customWidth="1"/>
    <col min="13" max="13" width="7.140625" style="1" customWidth="1"/>
    <col min="14" max="14" width="10.5703125" style="1" customWidth="1"/>
    <col min="15" max="1025" width="14.42578125" style="1" customWidth="1"/>
    <col min="1026" max="16384" width="9" style="1"/>
  </cols>
  <sheetData>
    <row r="1" spans="1:9" ht="15" customHeight="1" x14ac:dyDescent="0.25">
      <c r="A1" s="73"/>
      <c r="B1" s="73"/>
      <c r="C1" s="73"/>
      <c r="D1" s="73"/>
      <c r="E1" s="73"/>
      <c r="F1" s="73"/>
      <c r="G1" s="73"/>
      <c r="H1" s="73"/>
      <c r="I1" s="73"/>
    </row>
    <row r="2" spans="1:9" ht="15.75" x14ac:dyDescent="0.25">
      <c r="A2" s="2"/>
      <c r="B2" s="3"/>
      <c r="C2" s="3"/>
      <c r="D2" s="3"/>
      <c r="E2" s="3"/>
      <c r="F2" s="3"/>
      <c r="G2" s="3"/>
      <c r="H2" s="3"/>
      <c r="I2" s="3"/>
    </row>
    <row r="3" spans="1:9" ht="15.75" x14ac:dyDescent="0.25">
      <c r="A3" s="74" t="s">
        <v>150</v>
      </c>
      <c r="B3" s="70"/>
      <c r="C3" s="70"/>
      <c r="D3" s="70"/>
      <c r="E3" s="70"/>
      <c r="F3" s="70"/>
      <c r="G3" s="70"/>
      <c r="H3" s="70"/>
      <c r="I3" s="70"/>
    </row>
    <row r="4" spans="1:9" ht="15.75" x14ac:dyDescent="0.25">
      <c r="A4" s="75" t="s">
        <v>0</v>
      </c>
      <c r="B4" s="76"/>
      <c r="C4" s="76"/>
      <c r="D4" s="76"/>
      <c r="E4" s="76"/>
      <c r="F4" s="76"/>
      <c r="G4" s="76"/>
      <c r="H4" s="70" t="s">
        <v>148</v>
      </c>
      <c r="I4" s="70"/>
    </row>
    <row r="5" spans="1:9" ht="15.75" x14ac:dyDescent="0.25">
      <c r="A5" s="77" t="s">
        <v>1</v>
      </c>
      <c r="B5" s="77"/>
      <c r="C5" s="77"/>
      <c r="D5" s="77"/>
      <c r="E5" s="77"/>
      <c r="F5" s="77"/>
      <c r="G5" s="77"/>
      <c r="H5" s="78" t="s">
        <v>147</v>
      </c>
      <c r="I5" s="78"/>
    </row>
    <row r="6" spans="1:9" ht="15.75" x14ac:dyDescent="0.25">
      <c r="A6" s="70"/>
      <c r="B6" s="70"/>
      <c r="C6" s="70"/>
      <c r="D6" s="70"/>
      <c r="E6" s="70"/>
      <c r="F6" s="70"/>
      <c r="G6" s="70"/>
      <c r="H6" s="70"/>
      <c r="I6" s="70"/>
    </row>
    <row r="7" spans="1:9" ht="15.75" x14ac:dyDescent="0.25">
      <c r="A7" s="71" t="s">
        <v>2</v>
      </c>
      <c r="B7" s="71"/>
      <c r="C7" s="71"/>
      <c r="D7" s="71"/>
      <c r="E7" s="71"/>
      <c r="F7" s="71"/>
      <c r="G7" s="71"/>
      <c r="H7" s="71"/>
      <c r="I7" s="71"/>
    </row>
    <row r="8" spans="1:9" ht="15.75" x14ac:dyDescent="0.25">
      <c r="A8" s="5" t="s">
        <v>3</v>
      </c>
      <c r="B8" s="72" t="s">
        <v>4</v>
      </c>
      <c r="C8" s="72"/>
      <c r="D8" s="72"/>
      <c r="E8" s="72"/>
      <c r="F8" s="72"/>
      <c r="G8" s="72"/>
      <c r="H8" s="72"/>
      <c r="I8" s="7">
        <v>45477</v>
      </c>
    </row>
    <row r="9" spans="1:9" ht="15.75" x14ac:dyDescent="0.25">
      <c r="A9" s="5" t="s">
        <v>5</v>
      </c>
      <c r="B9" s="72" t="s">
        <v>6</v>
      </c>
      <c r="C9" s="72"/>
      <c r="D9" s="72"/>
      <c r="E9" s="72"/>
      <c r="F9" s="72"/>
      <c r="G9" s="72"/>
      <c r="H9" s="72"/>
      <c r="I9" s="5" t="s">
        <v>7</v>
      </c>
    </row>
    <row r="10" spans="1:9" ht="15.75" x14ac:dyDescent="0.25">
      <c r="A10" s="5" t="s">
        <v>8</v>
      </c>
      <c r="B10" s="72" t="s">
        <v>9</v>
      </c>
      <c r="C10" s="72"/>
      <c r="D10" s="72"/>
      <c r="E10" s="72"/>
      <c r="F10" s="72"/>
      <c r="G10" s="72"/>
      <c r="H10" s="72"/>
      <c r="I10" s="5" t="s">
        <v>170</v>
      </c>
    </row>
    <row r="11" spans="1:9" ht="15.75" x14ac:dyDescent="0.25">
      <c r="A11" s="5" t="s">
        <v>10</v>
      </c>
      <c r="B11" s="72" t="s">
        <v>11</v>
      </c>
      <c r="C11" s="72"/>
      <c r="D11" s="72"/>
      <c r="E11" s="72"/>
      <c r="F11" s="72"/>
      <c r="G11" s="72"/>
      <c r="H11" s="72"/>
      <c r="I11" s="5">
        <v>12</v>
      </c>
    </row>
    <row r="12" spans="1:9" ht="15.75" x14ac:dyDescent="0.25">
      <c r="A12" s="80"/>
      <c r="B12" s="80"/>
      <c r="C12" s="80"/>
      <c r="D12" s="80"/>
      <c r="E12" s="80"/>
      <c r="F12" s="80"/>
      <c r="G12" s="80"/>
      <c r="H12" s="80"/>
      <c r="I12" s="80"/>
    </row>
    <row r="13" spans="1:9" ht="15.75" x14ac:dyDescent="0.25">
      <c r="A13" s="71" t="s">
        <v>12</v>
      </c>
      <c r="B13" s="71"/>
      <c r="C13" s="71"/>
      <c r="D13" s="71"/>
      <c r="E13" s="71"/>
      <c r="F13" s="71"/>
      <c r="G13" s="71"/>
      <c r="H13" s="71"/>
      <c r="I13" s="71"/>
    </row>
    <row r="14" spans="1:9" ht="18.75" customHeight="1" x14ac:dyDescent="0.25">
      <c r="A14" s="78" t="s">
        <v>13</v>
      </c>
      <c r="B14" s="78"/>
      <c r="C14" s="78" t="s">
        <v>14</v>
      </c>
      <c r="D14" s="78"/>
      <c r="E14" s="78" t="s">
        <v>15</v>
      </c>
      <c r="F14" s="78"/>
      <c r="G14" s="78"/>
      <c r="H14" s="78"/>
      <c r="I14" s="78"/>
    </row>
    <row r="15" spans="1:9" ht="18.75" customHeight="1" x14ac:dyDescent="0.25">
      <c r="A15" s="81" t="s">
        <v>151</v>
      </c>
      <c r="B15" s="81"/>
      <c r="C15" s="82" t="s">
        <v>16</v>
      </c>
      <c r="D15" s="82"/>
      <c r="E15" s="83">
        <v>12</v>
      </c>
      <c r="F15" s="84"/>
      <c r="G15" s="84"/>
      <c r="H15" s="84"/>
      <c r="I15" s="85"/>
    </row>
    <row r="16" spans="1:9" ht="15.75" x14ac:dyDescent="0.25">
      <c r="A16" s="71" t="s">
        <v>17</v>
      </c>
      <c r="B16" s="71"/>
      <c r="C16" s="71"/>
      <c r="D16" s="71"/>
      <c r="E16" s="71"/>
      <c r="F16" s="71"/>
      <c r="G16" s="71"/>
      <c r="H16" s="71"/>
      <c r="I16" s="71"/>
    </row>
    <row r="17" spans="1:10" ht="15.75" x14ac:dyDescent="0.25">
      <c r="A17" s="5">
        <v>1</v>
      </c>
      <c r="B17" s="72" t="s">
        <v>18</v>
      </c>
      <c r="C17" s="72"/>
      <c r="D17" s="72"/>
      <c r="E17" s="72"/>
      <c r="F17" s="72"/>
      <c r="G17" s="72"/>
      <c r="H17" s="72"/>
      <c r="I17" s="9" t="str">
        <f>A15</f>
        <v>Motorista de veículo, categoria B</v>
      </c>
      <c r="J17" s="10"/>
    </row>
    <row r="18" spans="1:10" ht="15.75" x14ac:dyDescent="0.25">
      <c r="A18" s="5">
        <v>2</v>
      </c>
      <c r="B18" s="72" t="s">
        <v>19</v>
      </c>
      <c r="C18" s="72"/>
      <c r="D18" s="72"/>
      <c r="E18" s="72"/>
      <c r="F18" s="72"/>
      <c r="G18" s="72"/>
      <c r="H18" s="72"/>
      <c r="I18" s="11" t="s">
        <v>149</v>
      </c>
    </row>
    <row r="19" spans="1:10" ht="15.75" x14ac:dyDescent="0.25">
      <c r="A19" s="5">
        <v>3</v>
      </c>
      <c r="B19" s="72" t="s">
        <v>20</v>
      </c>
      <c r="C19" s="72"/>
      <c r="D19" s="72"/>
      <c r="E19" s="72"/>
      <c r="F19" s="72"/>
      <c r="G19" s="72"/>
      <c r="H19" s="72"/>
      <c r="I19" s="12">
        <v>2503.9499999999998</v>
      </c>
    </row>
    <row r="20" spans="1:10" ht="16.5" customHeight="1" x14ac:dyDescent="0.25">
      <c r="A20" s="9">
        <v>4</v>
      </c>
      <c r="B20" s="79" t="s">
        <v>21</v>
      </c>
      <c r="C20" s="79"/>
      <c r="D20" s="79"/>
      <c r="E20" s="79"/>
      <c r="F20" s="79"/>
      <c r="G20" s="79"/>
      <c r="H20" s="79"/>
      <c r="I20" s="8"/>
    </row>
    <row r="21" spans="1:10" ht="15.75" x14ac:dyDescent="0.25">
      <c r="A21" s="5">
        <v>5</v>
      </c>
      <c r="B21" s="72" t="s">
        <v>22</v>
      </c>
      <c r="C21" s="72"/>
      <c r="D21" s="72"/>
      <c r="E21" s="72"/>
      <c r="F21" s="72"/>
      <c r="G21" s="72"/>
      <c r="H21" s="72"/>
      <c r="I21" s="7">
        <v>45139</v>
      </c>
    </row>
    <row r="22" spans="1:10" ht="15.75" x14ac:dyDescent="0.25">
      <c r="A22" s="87"/>
      <c r="B22" s="87"/>
      <c r="C22" s="87"/>
      <c r="D22" s="87"/>
      <c r="E22" s="87"/>
      <c r="F22" s="87"/>
      <c r="G22" s="87"/>
      <c r="H22" s="87"/>
      <c r="I22" s="87"/>
    </row>
    <row r="23" spans="1:10" ht="15.75" customHeight="1" x14ac:dyDescent="0.25">
      <c r="A23" s="71" t="s">
        <v>23</v>
      </c>
      <c r="B23" s="71"/>
      <c r="C23" s="71"/>
      <c r="D23" s="71"/>
      <c r="E23" s="71"/>
      <c r="F23" s="71"/>
      <c r="G23" s="71"/>
      <c r="H23" s="71"/>
      <c r="I23" s="71"/>
    </row>
    <row r="24" spans="1:10" ht="15.75" customHeight="1" x14ac:dyDescent="0.25">
      <c r="A24" s="14">
        <v>1</v>
      </c>
      <c r="B24" s="71" t="s">
        <v>24</v>
      </c>
      <c r="C24" s="71"/>
      <c r="D24" s="71"/>
      <c r="E24" s="71"/>
      <c r="F24" s="71"/>
      <c r="G24" s="71"/>
      <c r="H24" s="6" t="s">
        <v>25</v>
      </c>
      <c r="I24" s="6" t="s">
        <v>26</v>
      </c>
    </row>
    <row r="25" spans="1:10" ht="15.75" customHeight="1" x14ac:dyDescent="0.25">
      <c r="A25" s="4" t="s">
        <v>3</v>
      </c>
      <c r="B25" s="72" t="s">
        <v>27</v>
      </c>
      <c r="C25" s="72"/>
      <c r="D25" s="72"/>
      <c r="E25" s="72"/>
      <c r="F25" s="72"/>
      <c r="G25" s="72"/>
      <c r="H25" s="13"/>
      <c r="I25" s="15">
        <f>I19</f>
        <v>2503.9499999999998</v>
      </c>
    </row>
    <row r="26" spans="1:10" ht="15.75" customHeight="1" x14ac:dyDescent="0.25">
      <c r="A26" s="4" t="s">
        <v>5</v>
      </c>
      <c r="B26" s="72" t="s">
        <v>28</v>
      </c>
      <c r="C26" s="72"/>
      <c r="D26" s="72"/>
      <c r="E26" s="72"/>
      <c r="F26" s="72"/>
      <c r="G26" s="72"/>
      <c r="H26" s="16"/>
      <c r="I26" s="15">
        <v>0</v>
      </c>
    </row>
    <row r="27" spans="1:10" ht="15.75" customHeight="1" x14ac:dyDescent="0.25">
      <c r="A27" s="4" t="s">
        <v>8</v>
      </c>
      <c r="B27" s="72" t="s">
        <v>29</v>
      </c>
      <c r="C27" s="72"/>
      <c r="D27" s="72"/>
      <c r="E27" s="72"/>
      <c r="F27" s="72"/>
      <c r="G27" s="72"/>
      <c r="H27" s="16"/>
      <c r="I27" s="15">
        <v>0</v>
      </c>
    </row>
    <row r="28" spans="1:10" ht="15.75" customHeight="1" x14ac:dyDescent="0.25">
      <c r="A28" s="4" t="s">
        <v>10</v>
      </c>
      <c r="B28" s="72" t="s">
        <v>30</v>
      </c>
      <c r="C28" s="72"/>
      <c r="D28" s="72"/>
      <c r="E28" s="72"/>
      <c r="F28" s="72"/>
      <c r="G28" s="72"/>
      <c r="H28" s="16"/>
      <c r="I28" s="15">
        <v>0</v>
      </c>
    </row>
    <row r="29" spans="1:10" ht="15.75" customHeight="1" x14ac:dyDescent="0.25">
      <c r="A29" s="4" t="s">
        <v>31</v>
      </c>
      <c r="B29" s="72" t="s">
        <v>32</v>
      </c>
      <c r="C29" s="72"/>
      <c r="D29" s="72"/>
      <c r="E29" s="72"/>
      <c r="F29" s="72"/>
      <c r="G29" s="72"/>
      <c r="H29" s="16"/>
      <c r="I29" s="15">
        <v>0</v>
      </c>
    </row>
    <row r="30" spans="1:10" ht="15.75" customHeight="1" x14ac:dyDescent="0.25">
      <c r="A30" s="4" t="s">
        <v>33</v>
      </c>
      <c r="B30" s="72" t="s">
        <v>34</v>
      </c>
      <c r="C30" s="72"/>
      <c r="D30" s="72"/>
      <c r="E30" s="72"/>
      <c r="F30" s="72"/>
      <c r="G30" s="72"/>
      <c r="H30" s="16">
        <v>0</v>
      </c>
      <c r="I30" s="15">
        <f>I25*H30</f>
        <v>0</v>
      </c>
    </row>
    <row r="31" spans="1:10" ht="15.75" customHeight="1" x14ac:dyDescent="0.25">
      <c r="A31" s="71" t="s">
        <v>35</v>
      </c>
      <c r="B31" s="71"/>
      <c r="C31" s="71"/>
      <c r="D31" s="71"/>
      <c r="E31" s="71"/>
      <c r="F31" s="71"/>
      <c r="G31" s="71"/>
      <c r="H31" s="71"/>
      <c r="I31" s="17">
        <f>SUM(I25:I30)</f>
        <v>2503.9499999999998</v>
      </c>
    </row>
    <row r="32" spans="1:10" ht="15.75" customHeight="1" x14ac:dyDescent="0.25">
      <c r="A32" s="86"/>
      <c r="B32" s="86"/>
      <c r="C32" s="86"/>
      <c r="D32" s="86"/>
      <c r="E32" s="86"/>
      <c r="F32" s="86"/>
      <c r="G32" s="86"/>
      <c r="H32" s="86"/>
      <c r="I32" s="86"/>
    </row>
    <row r="33" spans="1:9" ht="15.75" customHeight="1" x14ac:dyDescent="0.25">
      <c r="A33" s="71" t="s">
        <v>36</v>
      </c>
      <c r="B33" s="71"/>
      <c r="C33" s="71"/>
      <c r="D33" s="71"/>
      <c r="E33" s="71"/>
      <c r="F33" s="71"/>
      <c r="G33" s="71"/>
      <c r="H33" s="71"/>
      <c r="I33" s="71"/>
    </row>
    <row r="34" spans="1:9" ht="15.75" customHeight="1" x14ac:dyDescent="0.25">
      <c r="A34" s="71" t="s">
        <v>37</v>
      </c>
      <c r="B34" s="71"/>
      <c r="C34" s="71"/>
      <c r="D34" s="71"/>
      <c r="E34" s="71"/>
      <c r="F34" s="71"/>
      <c r="G34" s="71"/>
      <c r="H34" s="6" t="s">
        <v>25</v>
      </c>
      <c r="I34" s="6" t="s">
        <v>26</v>
      </c>
    </row>
    <row r="35" spans="1:9" ht="15.75" customHeight="1" x14ac:dyDescent="0.25">
      <c r="A35" s="4" t="s">
        <v>3</v>
      </c>
      <c r="B35" s="72" t="s">
        <v>38</v>
      </c>
      <c r="C35" s="72"/>
      <c r="D35" s="72"/>
      <c r="E35" s="72"/>
      <c r="F35" s="72"/>
      <c r="G35" s="72"/>
      <c r="H35" s="16">
        <f>ROUND(1/12,4)</f>
        <v>8.3299999999999999E-2</v>
      </c>
      <c r="I35" s="18">
        <f>ROUND(I31*H35,2)</f>
        <v>208.58</v>
      </c>
    </row>
    <row r="36" spans="1:9" ht="15.75" customHeight="1" x14ac:dyDescent="0.25">
      <c r="A36" s="4" t="s">
        <v>5</v>
      </c>
      <c r="B36" s="72" t="s">
        <v>39</v>
      </c>
      <c r="C36" s="72"/>
      <c r="D36" s="72"/>
      <c r="E36" s="72"/>
      <c r="F36" s="72"/>
      <c r="G36" s="72"/>
      <c r="H36" s="16">
        <v>0.121</v>
      </c>
      <c r="I36" s="18">
        <f>ROUND(I31*H36,2)</f>
        <v>302.98</v>
      </c>
    </row>
    <row r="37" spans="1:9" ht="15.75" customHeight="1" x14ac:dyDescent="0.25">
      <c r="A37" s="71" t="s">
        <v>40</v>
      </c>
      <c r="B37" s="71"/>
      <c r="C37" s="71"/>
      <c r="D37" s="71"/>
      <c r="E37" s="71"/>
      <c r="F37" s="71"/>
      <c r="G37" s="71"/>
      <c r="H37" s="19">
        <f>SUM(H35:H36)</f>
        <v>0.20429999999999998</v>
      </c>
      <c r="I37" s="17">
        <f>SUM(I35:I36)</f>
        <v>511.56000000000006</v>
      </c>
    </row>
    <row r="38" spans="1:9" ht="15.75" customHeight="1" x14ac:dyDescent="0.25">
      <c r="A38" s="20"/>
      <c r="B38" s="88"/>
      <c r="C38" s="89"/>
      <c r="D38" s="89"/>
      <c r="E38" s="89"/>
      <c r="F38" s="89"/>
      <c r="G38" s="90"/>
      <c r="H38" s="21"/>
      <c r="I38" s="17"/>
    </row>
    <row r="39" spans="1:9" ht="15.75" customHeight="1" x14ac:dyDescent="0.25">
      <c r="A39" s="91" t="s">
        <v>41</v>
      </c>
      <c r="B39" s="91"/>
      <c r="C39" s="91"/>
      <c r="D39" s="91"/>
      <c r="E39" s="91"/>
      <c r="F39" s="91"/>
      <c r="G39" s="92" t="s">
        <v>42</v>
      </c>
      <c r="H39" s="92"/>
      <c r="I39" s="22">
        <f>I31</f>
        <v>2503.9499999999998</v>
      </c>
    </row>
    <row r="40" spans="1:9" ht="15.75" customHeight="1" x14ac:dyDescent="0.25">
      <c r="A40" s="91"/>
      <c r="B40" s="91"/>
      <c r="C40" s="91"/>
      <c r="D40" s="91"/>
      <c r="E40" s="91"/>
      <c r="F40" s="91"/>
      <c r="G40" s="92" t="s">
        <v>43</v>
      </c>
      <c r="H40" s="92"/>
      <c r="I40" s="22">
        <f>I37</f>
        <v>511.56000000000006</v>
      </c>
    </row>
    <row r="41" spans="1:9" ht="15.75" customHeight="1" x14ac:dyDescent="0.25">
      <c r="A41" s="91"/>
      <c r="B41" s="91"/>
      <c r="C41" s="91"/>
      <c r="D41" s="91"/>
      <c r="E41" s="91"/>
      <c r="F41" s="91"/>
      <c r="G41" s="92" t="s">
        <v>44</v>
      </c>
      <c r="H41" s="92"/>
      <c r="I41" s="22">
        <f>SUM(I39:I40)</f>
        <v>3015.5099999999998</v>
      </c>
    </row>
    <row r="42" spans="1:9" ht="15.75" customHeight="1" x14ac:dyDescent="0.25">
      <c r="A42" s="71" t="s">
        <v>45</v>
      </c>
      <c r="B42" s="71"/>
      <c r="C42" s="71"/>
      <c r="D42" s="71"/>
      <c r="E42" s="71"/>
      <c r="F42" s="71"/>
      <c r="G42" s="71"/>
      <c r="H42" s="6" t="s">
        <v>25</v>
      </c>
      <c r="I42" s="6" t="s">
        <v>26</v>
      </c>
    </row>
    <row r="43" spans="1:9" ht="15.75" customHeight="1" x14ac:dyDescent="0.25">
      <c r="A43" s="4" t="s">
        <v>3</v>
      </c>
      <c r="B43" s="72" t="s">
        <v>46</v>
      </c>
      <c r="C43" s="72"/>
      <c r="D43" s="72"/>
      <c r="E43" s="72"/>
      <c r="F43" s="72"/>
      <c r="G43" s="72"/>
      <c r="H43" s="16">
        <v>0.2</v>
      </c>
      <c r="I43" s="18">
        <f>ROUND($I$41*H43,2)</f>
        <v>603.1</v>
      </c>
    </row>
    <row r="44" spans="1:9" ht="15.75" customHeight="1" x14ac:dyDescent="0.25">
      <c r="A44" s="4" t="s">
        <v>5</v>
      </c>
      <c r="B44" s="72" t="s">
        <v>47</v>
      </c>
      <c r="C44" s="72"/>
      <c r="D44" s="72"/>
      <c r="E44" s="72"/>
      <c r="F44" s="72"/>
      <c r="G44" s="72"/>
      <c r="H44" s="16">
        <v>2.5000000000000001E-2</v>
      </c>
      <c r="I44" s="18">
        <f t="shared" ref="I44:I50" si="0">ROUND($I$41*H44,2)</f>
        <v>75.39</v>
      </c>
    </row>
    <row r="45" spans="1:9" ht="15.75" customHeight="1" x14ac:dyDescent="0.25">
      <c r="A45" s="4" t="s">
        <v>8</v>
      </c>
      <c r="B45" s="72" t="s">
        <v>48</v>
      </c>
      <c r="C45" s="72"/>
      <c r="D45" s="72"/>
      <c r="E45" s="72"/>
      <c r="F45" s="72"/>
      <c r="G45" s="72"/>
      <c r="H45" s="16">
        <v>1.4999999999999999E-2</v>
      </c>
      <c r="I45" s="18">
        <f t="shared" si="0"/>
        <v>45.23</v>
      </c>
    </row>
    <row r="46" spans="1:9" ht="15.75" customHeight="1" x14ac:dyDescent="0.25">
      <c r="A46" s="4" t="s">
        <v>10</v>
      </c>
      <c r="B46" s="72" t="s">
        <v>49</v>
      </c>
      <c r="C46" s="72"/>
      <c r="D46" s="72"/>
      <c r="E46" s="72"/>
      <c r="F46" s="72"/>
      <c r="G46" s="72"/>
      <c r="H46" s="16">
        <v>1.4999999999999999E-2</v>
      </c>
      <c r="I46" s="18">
        <f t="shared" si="0"/>
        <v>45.23</v>
      </c>
    </row>
    <row r="47" spans="1:9" ht="15.75" customHeight="1" x14ac:dyDescent="0.25">
      <c r="A47" s="4" t="s">
        <v>31</v>
      </c>
      <c r="B47" s="72" t="s">
        <v>50</v>
      </c>
      <c r="C47" s="72"/>
      <c r="D47" s="72"/>
      <c r="E47" s="72"/>
      <c r="F47" s="72"/>
      <c r="G47" s="72"/>
      <c r="H47" s="16">
        <v>0.01</v>
      </c>
      <c r="I47" s="18">
        <f t="shared" si="0"/>
        <v>30.16</v>
      </c>
    </row>
    <row r="48" spans="1:9" ht="15.75" customHeight="1" x14ac:dyDescent="0.25">
      <c r="A48" s="4" t="s">
        <v>33</v>
      </c>
      <c r="B48" s="72" t="s">
        <v>51</v>
      </c>
      <c r="C48" s="72"/>
      <c r="D48" s="72"/>
      <c r="E48" s="72"/>
      <c r="F48" s="72"/>
      <c r="G48" s="72"/>
      <c r="H48" s="16">
        <v>6.0000000000000001E-3</v>
      </c>
      <c r="I48" s="18">
        <f t="shared" si="0"/>
        <v>18.09</v>
      </c>
    </row>
    <row r="49" spans="1:9" ht="15.75" customHeight="1" x14ac:dyDescent="0.25">
      <c r="A49" s="4" t="s">
        <v>52</v>
      </c>
      <c r="B49" s="72" t="s">
        <v>53</v>
      </c>
      <c r="C49" s="72"/>
      <c r="D49" s="72"/>
      <c r="E49" s="72"/>
      <c r="F49" s="72"/>
      <c r="G49" s="72"/>
      <c r="H49" s="16">
        <v>2E-3</v>
      </c>
      <c r="I49" s="18">
        <f t="shared" si="0"/>
        <v>6.03</v>
      </c>
    </row>
    <row r="50" spans="1:9" ht="15.75" customHeight="1" x14ac:dyDescent="0.25">
      <c r="A50" s="4" t="s">
        <v>54</v>
      </c>
      <c r="B50" s="72" t="s">
        <v>55</v>
      </c>
      <c r="C50" s="72"/>
      <c r="D50" s="72"/>
      <c r="E50" s="72"/>
      <c r="F50" s="72"/>
      <c r="G50" s="72"/>
      <c r="H50" s="16">
        <v>0.08</v>
      </c>
      <c r="I50" s="18">
        <f t="shared" si="0"/>
        <v>241.24</v>
      </c>
    </row>
    <row r="51" spans="1:9" ht="15.75" customHeight="1" x14ac:dyDescent="0.25">
      <c r="A51" s="71" t="s">
        <v>56</v>
      </c>
      <c r="B51" s="71"/>
      <c r="C51" s="71"/>
      <c r="D51" s="71"/>
      <c r="E51" s="71"/>
      <c r="F51" s="71"/>
      <c r="G51" s="71"/>
      <c r="H51" s="19">
        <f>SUM(H43:H50)</f>
        <v>0.35300000000000004</v>
      </c>
      <c r="I51" s="17">
        <f>SUM(I43:I50)</f>
        <v>1064.47</v>
      </c>
    </row>
    <row r="52" spans="1:9" ht="15.75" customHeight="1" x14ac:dyDescent="0.25">
      <c r="A52" s="96"/>
      <c r="B52" s="96"/>
      <c r="C52" s="96"/>
      <c r="D52" s="96"/>
      <c r="E52" s="96"/>
      <c r="F52" s="96"/>
      <c r="G52" s="96"/>
      <c r="H52" s="96"/>
      <c r="I52" s="96"/>
    </row>
    <row r="53" spans="1:9" ht="15.75" customHeight="1" x14ac:dyDescent="0.25">
      <c r="A53" s="71" t="s">
        <v>57</v>
      </c>
      <c r="B53" s="71"/>
      <c r="C53" s="71"/>
      <c r="D53" s="71"/>
      <c r="E53" s="71"/>
      <c r="F53" s="71"/>
      <c r="G53" s="71"/>
      <c r="H53" s="19"/>
      <c r="I53" s="6" t="s">
        <v>26</v>
      </c>
    </row>
    <row r="54" spans="1:9" ht="15.75" customHeight="1" x14ac:dyDescent="0.25">
      <c r="A54" s="4" t="s">
        <v>3</v>
      </c>
      <c r="B54" s="87" t="s">
        <v>58</v>
      </c>
      <c r="C54" s="87"/>
      <c r="D54" s="87"/>
      <c r="E54" s="87"/>
      <c r="F54" s="87"/>
      <c r="G54" s="87"/>
      <c r="H54" s="23">
        <v>4.5</v>
      </c>
      <c r="I54" s="15">
        <f>ROUND((H54*2*21)-0.06*I25,2)</f>
        <v>38.76</v>
      </c>
    </row>
    <row r="55" spans="1:9" ht="15.75" customHeight="1" x14ac:dyDescent="0.25">
      <c r="A55" s="4" t="s">
        <v>5</v>
      </c>
      <c r="B55" s="87" t="s">
        <v>59</v>
      </c>
      <c r="C55" s="87"/>
      <c r="D55" s="87"/>
      <c r="E55" s="87"/>
      <c r="F55" s="87"/>
      <c r="G55" s="87"/>
      <c r="H55" s="23">
        <v>22</v>
      </c>
      <c r="I55" s="15">
        <f>(H55*21)</f>
        <v>462</v>
      </c>
    </row>
    <row r="56" spans="1:9" ht="15.75" customHeight="1" x14ac:dyDescent="0.25">
      <c r="A56" s="4" t="s">
        <v>8</v>
      </c>
      <c r="B56" s="93" t="s">
        <v>60</v>
      </c>
      <c r="C56" s="94"/>
      <c r="D56" s="94"/>
      <c r="E56" s="94"/>
      <c r="F56" s="94"/>
      <c r="G56" s="95"/>
      <c r="H56" s="23">
        <v>165</v>
      </c>
      <c r="I56" s="15">
        <f>H56</f>
        <v>165</v>
      </c>
    </row>
    <row r="57" spans="1:9" ht="15.75" customHeight="1" x14ac:dyDescent="0.25">
      <c r="A57" s="4" t="s">
        <v>10</v>
      </c>
      <c r="B57" s="87" t="s">
        <v>152</v>
      </c>
      <c r="C57" s="87"/>
      <c r="D57" s="87"/>
      <c r="E57" s="87"/>
      <c r="F57" s="87"/>
      <c r="G57" s="87"/>
      <c r="H57" s="23">
        <v>7</v>
      </c>
      <c r="I57" s="15">
        <f>H57</f>
        <v>7</v>
      </c>
    </row>
    <row r="58" spans="1:9" ht="15.75" customHeight="1" x14ac:dyDescent="0.25">
      <c r="A58" s="4" t="s">
        <v>31</v>
      </c>
      <c r="B58" s="87" t="s">
        <v>61</v>
      </c>
      <c r="C58" s="87"/>
      <c r="D58" s="87"/>
      <c r="E58" s="87"/>
      <c r="F58" s="87"/>
      <c r="G58" s="87"/>
      <c r="H58" s="23">
        <v>93</v>
      </c>
      <c r="I58" s="15">
        <f>H58</f>
        <v>93</v>
      </c>
    </row>
    <row r="59" spans="1:9" ht="15.75" customHeight="1" x14ac:dyDescent="0.25">
      <c r="A59" s="4" t="s">
        <v>33</v>
      </c>
      <c r="B59" s="87" t="s">
        <v>62</v>
      </c>
      <c r="C59" s="87"/>
      <c r="D59" s="87"/>
      <c r="E59" s="87"/>
      <c r="F59" s="87"/>
      <c r="G59" s="87"/>
      <c r="H59" s="23">
        <v>0</v>
      </c>
      <c r="I59" s="15">
        <f>H59</f>
        <v>0</v>
      </c>
    </row>
    <row r="60" spans="1:9" ht="15.75" customHeight="1" x14ac:dyDescent="0.25">
      <c r="A60" s="71" t="s">
        <v>63</v>
      </c>
      <c r="B60" s="71"/>
      <c r="C60" s="71"/>
      <c r="D60" s="71"/>
      <c r="E60" s="71"/>
      <c r="F60" s="71"/>
      <c r="G60" s="71"/>
      <c r="H60" s="71"/>
      <c r="I60" s="24">
        <f>SUM(I54:I59)</f>
        <v>765.76</v>
      </c>
    </row>
    <row r="61" spans="1:9" ht="15.75" customHeight="1" x14ac:dyDescent="0.25">
      <c r="A61" s="96"/>
      <c r="B61" s="96"/>
      <c r="C61" s="96"/>
      <c r="D61" s="96"/>
      <c r="E61" s="96"/>
      <c r="F61" s="96"/>
      <c r="G61" s="96"/>
      <c r="H61" s="96"/>
      <c r="I61" s="96"/>
    </row>
    <row r="62" spans="1:9" ht="15.75" customHeight="1" x14ac:dyDescent="0.25">
      <c r="A62" s="71" t="s">
        <v>64</v>
      </c>
      <c r="B62" s="71"/>
      <c r="C62" s="71"/>
      <c r="D62" s="71"/>
      <c r="E62" s="71"/>
      <c r="F62" s="71"/>
      <c r="G62" s="71"/>
      <c r="H62" s="71"/>
      <c r="I62" s="71"/>
    </row>
    <row r="63" spans="1:9" ht="15.75" customHeight="1" x14ac:dyDescent="0.25">
      <c r="A63" s="71" t="s">
        <v>65</v>
      </c>
      <c r="B63" s="71"/>
      <c r="C63" s="71"/>
      <c r="D63" s="71"/>
      <c r="E63" s="71"/>
      <c r="F63" s="71"/>
      <c r="G63" s="71"/>
      <c r="H63" s="71"/>
      <c r="I63" s="6" t="s">
        <v>26</v>
      </c>
    </row>
    <row r="64" spans="1:9" ht="15.75" customHeight="1" x14ac:dyDescent="0.25">
      <c r="A64" s="4" t="s">
        <v>66</v>
      </c>
      <c r="B64" s="78" t="s">
        <v>67</v>
      </c>
      <c r="C64" s="78"/>
      <c r="D64" s="78"/>
      <c r="E64" s="78"/>
      <c r="F64" s="78"/>
      <c r="G64" s="78"/>
      <c r="H64" s="78"/>
      <c r="I64" s="18">
        <f>I37</f>
        <v>511.56000000000006</v>
      </c>
    </row>
    <row r="65" spans="1:14" ht="15.75" customHeight="1" x14ac:dyDescent="0.25">
      <c r="A65" s="4" t="s">
        <v>68</v>
      </c>
      <c r="B65" s="78" t="s">
        <v>69</v>
      </c>
      <c r="C65" s="78"/>
      <c r="D65" s="78"/>
      <c r="E65" s="78"/>
      <c r="F65" s="78"/>
      <c r="G65" s="78"/>
      <c r="H65" s="78"/>
      <c r="I65" s="18">
        <f>I51</f>
        <v>1064.47</v>
      </c>
      <c r="N65" s="25"/>
    </row>
    <row r="66" spans="1:14" ht="15.75" customHeight="1" x14ac:dyDescent="0.25">
      <c r="A66" s="4" t="s">
        <v>70</v>
      </c>
      <c r="B66" s="78" t="s">
        <v>71</v>
      </c>
      <c r="C66" s="78"/>
      <c r="D66" s="78"/>
      <c r="E66" s="78"/>
      <c r="F66" s="78"/>
      <c r="G66" s="78"/>
      <c r="H66" s="78"/>
      <c r="I66" s="18">
        <f>I60</f>
        <v>765.76</v>
      </c>
    </row>
    <row r="67" spans="1:14" ht="15.75" customHeight="1" x14ac:dyDescent="0.25">
      <c r="A67" s="71" t="s">
        <v>72</v>
      </c>
      <c r="B67" s="71"/>
      <c r="C67" s="71"/>
      <c r="D67" s="71"/>
      <c r="E67" s="71"/>
      <c r="F67" s="71"/>
      <c r="G67" s="71"/>
      <c r="H67" s="71"/>
      <c r="I67" s="17">
        <f>SUM(I64:I66)</f>
        <v>2341.79</v>
      </c>
    </row>
    <row r="68" spans="1:14" ht="15.75" customHeight="1" x14ac:dyDescent="0.25">
      <c r="A68" s="71" t="s">
        <v>73</v>
      </c>
      <c r="B68" s="71"/>
      <c r="C68" s="71"/>
      <c r="D68" s="71"/>
      <c r="E68" s="71"/>
      <c r="F68" s="71"/>
      <c r="G68" s="71"/>
      <c r="H68" s="71"/>
      <c r="I68" s="71"/>
    </row>
    <row r="69" spans="1:14" ht="15.75" customHeight="1" x14ac:dyDescent="0.25">
      <c r="A69" s="4">
        <v>3</v>
      </c>
      <c r="B69" s="71" t="s">
        <v>74</v>
      </c>
      <c r="C69" s="71"/>
      <c r="D69" s="71"/>
      <c r="E69" s="71"/>
      <c r="F69" s="71"/>
      <c r="G69" s="71"/>
      <c r="H69" s="6" t="s">
        <v>25</v>
      </c>
      <c r="I69" s="6" t="s">
        <v>26</v>
      </c>
    </row>
    <row r="70" spans="1:14" ht="15.75" customHeight="1" x14ac:dyDescent="0.25">
      <c r="A70" s="4" t="s">
        <v>3</v>
      </c>
      <c r="B70" s="72" t="s">
        <v>75</v>
      </c>
      <c r="C70" s="72"/>
      <c r="D70" s="72"/>
      <c r="E70" s="72"/>
      <c r="F70" s="72"/>
      <c r="G70" s="72"/>
      <c r="H70" s="16">
        <f>ROUND(((1/12)*5%),4)</f>
        <v>4.1999999999999997E-3</v>
      </c>
      <c r="I70" s="18">
        <f>ROUND(H70*$I$41,2)</f>
        <v>12.67</v>
      </c>
    </row>
    <row r="71" spans="1:14" ht="15.75" customHeight="1" x14ac:dyDescent="0.25">
      <c r="A71" s="4" t="s">
        <v>5</v>
      </c>
      <c r="B71" s="72" t="s">
        <v>76</v>
      </c>
      <c r="C71" s="72"/>
      <c r="D71" s="72"/>
      <c r="E71" s="72"/>
      <c r="F71" s="72"/>
      <c r="G71" s="72"/>
      <c r="H71" s="16">
        <f>TRUNC(H70*H50,4)</f>
        <v>2.9999999999999997E-4</v>
      </c>
      <c r="I71" s="18">
        <f t="shared" ref="I71:I75" si="1">ROUND(H71*$I$41,2)</f>
        <v>0.9</v>
      </c>
      <c r="L71" s="26"/>
    </row>
    <row r="72" spans="1:14" ht="15.75" customHeight="1" x14ac:dyDescent="0.25">
      <c r="A72" s="4" t="s">
        <v>8</v>
      </c>
      <c r="B72" s="93" t="s">
        <v>77</v>
      </c>
      <c r="C72" s="94"/>
      <c r="D72" s="94"/>
      <c r="E72" s="94"/>
      <c r="F72" s="94"/>
      <c r="G72" s="95"/>
      <c r="H72" s="16">
        <f>(0.4)*(0.08)*(0.05)</f>
        <v>1.6000000000000001E-3</v>
      </c>
      <c r="I72" s="18">
        <f t="shared" si="1"/>
        <v>4.82</v>
      </c>
      <c r="L72" s="26"/>
    </row>
    <row r="73" spans="1:14" ht="15.75" customHeight="1" x14ac:dyDescent="0.25">
      <c r="A73" s="4" t="s">
        <v>8</v>
      </c>
      <c r="B73" s="72" t="s">
        <v>78</v>
      </c>
      <c r="C73" s="72"/>
      <c r="D73" s="72"/>
      <c r="E73" s="72"/>
      <c r="F73" s="72"/>
      <c r="G73" s="72"/>
      <c r="H73" s="16">
        <f>((7/30)/12)*0.95</f>
        <v>1.8472222222222223E-2</v>
      </c>
      <c r="I73" s="18">
        <f t="shared" si="1"/>
        <v>55.7</v>
      </c>
    </row>
    <row r="74" spans="1:14" ht="15.75" customHeight="1" x14ac:dyDescent="0.25">
      <c r="A74" s="27" t="s">
        <v>10</v>
      </c>
      <c r="B74" s="97" t="s">
        <v>79</v>
      </c>
      <c r="C74" s="97"/>
      <c r="D74" s="97"/>
      <c r="E74" s="97"/>
      <c r="F74" s="97"/>
      <c r="G74" s="97"/>
      <c r="H74" s="16">
        <f>ROUND(H73*H51,4)</f>
        <v>6.4999999999999997E-3</v>
      </c>
      <c r="I74" s="18">
        <f t="shared" si="1"/>
        <v>19.600000000000001</v>
      </c>
      <c r="L74" s="28"/>
    </row>
    <row r="75" spans="1:14" ht="15.75" customHeight="1" x14ac:dyDescent="0.25">
      <c r="A75" s="4" t="s">
        <v>31</v>
      </c>
      <c r="B75" s="72" t="s">
        <v>80</v>
      </c>
      <c r="C75" s="72"/>
      <c r="D75" s="72"/>
      <c r="E75" s="72"/>
      <c r="F75" s="72"/>
      <c r="G75" s="72"/>
      <c r="H75" s="16">
        <f>(0.4)*0.08*0.95</f>
        <v>3.04E-2</v>
      </c>
      <c r="I75" s="18">
        <f t="shared" si="1"/>
        <v>91.67</v>
      </c>
    </row>
    <row r="76" spans="1:14" ht="15.75" customHeight="1" x14ac:dyDescent="0.25">
      <c r="A76" s="71" t="s">
        <v>81</v>
      </c>
      <c r="B76" s="71"/>
      <c r="C76" s="71"/>
      <c r="D76" s="71"/>
      <c r="E76" s="71"/>
      <c r="F76" s="71"/>
      <c r="G76" s="71"/>
      <c r="H76" s="19">
        <f>SUM(H70:H75)</f>
        <v>6.147222222222222E-2</v>
      </c>
      <c r="I76" s="17">
        <f>SUM(I70:I75)</f>
        <v>185.36</v>
      </c>
    </row>
    <row r="77" spans="1:14" ht="15.75" customHeight="1" x14ac:dyDescent="0.25">
      <c r="A77" s="71" t="s">
        <v>82</v>
      </c>
      <c r="B77" s="71"/>
      <c r="C77" s="71"/>
      <c r="D77" s="71"/>
      <c r="E77" s="71"/>
      <c r="F77" s="71"/>
      <c r="G77" s="71"/>
      <c r="H77" s="71"/>
      <c r="I77" s="71"/>
    </row>
    <row r="78" spans="1:14" ht="15.75" customHeight="1" x14ac:dyDescent="0.25">
      <c r="A78" s="71" t="s">
        <v>83</v>
      </c>
      <c r="B78" s="71"/>
      <c r="C78" s="71"/>
      <c r="D78" s="71"/>
      <c r="E78" s="71"/>
      <c r="F78" s="71"/>
      <c r="G78" s="71"/>
      <c r="H78" s="6" t="s">
        <v>25</v>
      </c>
      <c r="I78" s="6" t="s">
        <v>26</v>
      </c>
    </row>
    <row r="79" spans="1:14" ht="15.75" customHeight="1" x14ac:dyDescent="0.25">
      <c r="A79" s="4" t="s">
        <v>3</v>
      </c>
      <c r="B79" s="72" t="s">
        <v>84</v>
      </c>
      <c r="C79" s="72"/>
      <c r="D79" s="72"/>
      <c r="E79" s="72"/>
      <c r="F79" s="72"/>
      <c r="G79" s="72"/>
      <c r="H79" s="56">
        <f>(1/12+(1/12*1/3))/12</f>
        <v>9.2592592592592587E-3</v>
      </c>
      <c r="I79" s="18">
        <f>ROUND(H79*$I$41,2)</f>
        <v>27.92</v>
      </c>
    </row>
    <row r="80" spans="1:14" ht="15.75" customHeight="1" x14ac:dyDescent="0.25">
      <c r="A80" s="4" t="s">
        <v>5</v>
      </c>
      <c r="B80" s="72" t="s">
        <v>85</v>
      </c>
      <c r="C80" s="72"/>
      <c r="D80" s="72"/>
      <c r="E80" s="72"/>
      <c r="F80" s="72"/>
      <c r="G80" s="72"/>
      <c r="H80" s="56">
        <f>((2/30)/12)</f>
        <v>5.5555555555555558E-3</v>
      </c>
      <c r="I80" s="18">
        <f t="shared" ref="I80:I83" si="2">ROUND(H80*$I$41,2)</f>
        <v>16.75</v>
      </c>
      <c r="L80" s="29"/>
    </row>
    <row r="81" spans="1:11" ht="15.75" customHeight="1" x14ac:dyDescent="0.25">
      <c r="A81" s="4" t="s">
        <v>8</v>
      </c>
      <c r="B81" s="72" t="s">
        <v>86</v>
      </c>
      <c r="C81" s="72"/>
      <c r="D81" s="72"/>
      <c r="E81" s="72"/>
      <c r="F81" s="72"/>
      <c r="G81" s="72"/>
      <c r="H81" s="56">
        <f>(5/30)/12*0.02</f>
        <v>2.7777777777777778E-4</v>
      </c>
      <c r="I81" s="18">
        <f t="shared" si="2"/>
        <v>0.84</v>
      </c>
      <c r="K81" s="29"/>
    </row>
    <row r="82" spans="1:11" ht="15.75" customHeight="1" x14ac:dyDescent="0.25">
      <c r="A82" s="4" t="s">
        <v>10</v>
      </c>
      <c r="B82" s="72" t="s">
        <v>87</v>
      </c>
      <c r="C82" s="72"/>
      <c r="D82" s="72"/>
      <c r="E82" s="72"/>
      <c r="F82" s="72"/>
      <c r="G82" s="72"/>
      <c r="H82" s="56">
        <f>(15/30)/12*0.02</f>
        <v>8.3333333333333328E-4</v>
      </c>
      <c r="I82" s="18">
        <f t="shared" si="2"/>
        <v>2.5099999999999998</v>
      </c>
    </row>
    <row r="83" spans="1:11" ht="15.75" customHeight="1" x14ac:dyDescent="0.25">
      <c r="A83" s="4" t="s">
        <v>31</v>
      </c>
      <c r="B83" s="72" t="s">
        <v>87</v>
      </c>
      <c r="C83" s="72"/>
      <c r="D83" s="72"/>
      <c r="E83" s="72"/>
      <c r="F83" s="72"/>
      <c r="G83" s="72"/>
      <c r="H83" s="56">
        <f>((1+1/3)/12)*0.01*(4/12)</f>
        <v>3.7037037037037035E-4</v>
      </c>
      <c r="I83" s="18">
        <f t="shared" si="2"/>
        <v>1.1200000000000001</v>
      </c>
    </row>
    <row r="84" spans="1:11" ht="15.75" customHeight="1" x14ac:dyDescent="0.25">
      <c r="A84" s="71" t="s">
        <v>88</v>
      </c>
      <c r="B84" s="71"/>
      <c r="C84" s="71"/>
      <c r="D84" s="71"/>
      <c r="E84" s="71"/>
      <c r="F84" s="71"/>
      <c r="G84" s="71"/>
      <c r="H84" s="57">
        <f>SUM(H79:H83)</f>
        <v>1.6296296296296298E-2</v>
      </c>
      <c r="I84" s="17">
        <f>SUM(I79:I83)</f>
        <v>49.14</v>
      </c>
    </row>
    <row r="85" spans="1:11" ht="15.75" customHeight="1" x14ac:dyDescent="0.25">
      <c r="A85" s="96"/>
      <c r="B85" s="96"/>
      <c r="C85" s="96"/>
      <c r="D85" s="96"/>
      <c r="E85" s="96"/>
      <c r="F85" s="96"/>
      <c r="G85" s="96"/>
      <c r="H85" s="96"/>
      <c r="I85" s="96"/>
    </row>
    <row r="86" spans="1:11" ht="15.75" customHeight="1" x14ac:dyDescent="0.25">
      <c r="A86" s="71" t="s">
        <v>89</v>
      </c>
      <c r="B86" s="71"/>
      <c r="C86" s="71"/>
      <c r="D86" s="71"/>
      <c r="E86" s="71"/>
      <c r="F86" s="71"/>
      <c r="G86" s="71"/>
      <c r="H86" s="6" t="s">
        <v>25</v>
      </c>
      <c r="I86" s="6" t="s">
        <v>26</v>
      </c>
    </row>
    <row r="87" spans="1:11" ht="15.75" customHeight="1" x14ac:dyDescent="0.25">
      <c r="A87" s="4" t="s">
        <v>3</v>
      </c>
      <c r="B87" s="72" t="s">
        <v>90</v>
      </c>
      <c r="C87" s="72"/>
      <c r="D87" s="72"/>
      <c r="E87" s="72"/>
      <c r="F87" s="72"/>
      <c r="G87" s="72"/>
      <c r="H87" s="16">
        <v>0</v>
      </c>
      <c r="I87" s="18">
        <f>I31*H87</f>
        <v>0</v>
      </c>
    </row>
    <row r="88" spans="1:11" ht="15.75" customHeight="1" x14ac:dyDescent="0.25">
      <c r="A88" s="71" t="s">
        <v>91</v>
      </c>
      <c r="B88" s="71"/>
      <c r="C88" s="71"/>
      <c r="D88" s="71"/>
      <c r="E88" s="71"/>
      <c r="F88" s="71"/>
      <c r="G88" s="71"/>
      <c r="H88" s="19">
        <f>H87</f>
        <v>0</v>
      </c>
      <c r="I88" s="17">
        <f>I87</f>
        <v>0</v>
      </c>
    </row>
    <row r="89" spans="1:11" ht="15.75" customHeight="1" x14ac:dyDescent="0.25">
      <c r="A89" s="96"/>
      <c r="B89" s="96"/>
      <c r="C89" s="96"/>
      <c r="D89" s="96"/>
      <c r="E89" s="96"/>
      <c r="F89" s="96"/>
      <c r="G89" s="96"/>
      <c r="H89" s="96"/>
      <c r="I89" s="96"/>
    </row>
    <row r="90" spans="1:11" ht="15.75" customHeight="1" x14ac:dyDescent="0.25">
      <c r="A90" s="71" t="s">
        <v>92</v>
      </c>
      <c r="B90" s="71"/>
      <c r="C90" s="71"/>
      <c r="D90" s="71"/>
      <c r="E90" s="71"/>
      <c r="F90" s="71"/>
      <c r="G90" s="71"/>
      <c r="H90" s="71"/>
      <c r="I90" s="71"/>
    </row>
    <row r="91" spans="1:11" ht="15.75" customHeight="1" x14ac:dyDescent="0.25">
      <c r="A91" s="71" t="s">
        <v>93</v>
      </c>
      <c r="B91" s="71"/>
      <c r="C91" s="71"/>
      <c r="D91" s="71"/>
      <c r="E91" s="71"/>
      <c r="F91" s="71"/>
      <c r="G91" s="71"/>
      <c r="H91" s="71"/>
      <c r="I91" s="6" t="s">
        <v>26</v>
      </c>
    </row>
    <row r="92" spans="1:11" ht="15.75" customHeight="1" x14ac:dyDescent="0.25">
      <c r="A92" s="4" t="s">
        <v>94</v>
      </c>
      <c r="B92" s="78" t="s">
        <v>95</v>
      </c>
      <c r="C92" s="78"/>
      <c r="D92" s="78"/>
      <c r="E92" s="78"/>
      <c r="F92" s="78"/>
      <c r="G92" s="78"/>
      <c r="H92" s="78"/>
      <c r="I92" s="18">
        <f>I84</f>
        <v>49.14</v>
      </c>
    </row>
    <row r="93" spans="1:11" ht="15.75" customHeight="1" x14ac:dyDescent="0.25">
      <c r="A93" s="4" t="s">
        <v>96</v>
      </c>
      <c r="B93" s="78" t="s">
        <v>97</v>
      </c>
      <c r="C93" s="78"/>
      <c r="D93" s="78"/>
      <c r="E93" s="78"/>
      <c r="F93" s="78"/>
      <c r="G93" s="78"/>
      <c r="H93" s="78"/>
      <c r="I93" s="18">
        <f>I88</f>
        <v>0</v>
      </c>
    </row>
    <row r="94" spans="1:11" ht="15.75" customHeight="1" x14ac:dyDescent="0.25">
      <c r="A94" s="71" t="s">
        <v>98</v>
      </c>
      <c r="B94" s="71"/>
      <c r="C94" s="71"/>
      <c r="D94" s="71"/>
      <c r="E94" s="71"/>
      <c r="F94" s="71"/>
      <c r="G94" s="71"/>
      <c r="H94" s="71"/>
      <c r="I94" s="17">
        <f>SUM(I92:I93)</f>
        <v>49.14</v>
      </c>
    </row>
    <row r="95" spans="1:11" ht="15.75" customHeight="1" x14ac:dyDescent="0.25">
      <c r="A95" s="96"/>
      <c r="B95" s="96"/>
      <c r="C95" s="96"/>
      <c r="D95" s="96"/>
      <c r="E95" s="96"/>
      <c r="F95" s="96"/>
      <c r="G95" s="96"/>
      <c r="H95" s="96"/>
      <c r="I95" s="96"/>
    </row>
    <row r="96" spans="1:11" ht="15.75" customHeight="1" x14ac:dyDescent="0.25">
      <c r="A96" s="71" t="s">
        <v>99</v>
      </c>
      <c r="B96" s="71"/>
      <c r="C96" s="71"/>
      <c r="D96" s="71"/>
      <c r="E96" s="71"/>
      <c r="F96" s="71"/>
      <c r="G96" s="71"/>
      <c r="H96" s="71"/>
      <c r="I96" s="71"/>
    </row>
    <row r="97" spans="1:9" ht="15.75" customHeight="1" x14ac:dyDescent="0.25">
      <c r="A97" s="6">
        <v>5</v>
      </c>
      <c r="B97" s="71" t="s">
        <v>100</v>
      </c>
      <c r="C97" s="71"/>
      <c r="D97" s="71"/>
      <c r="E97" s="71"/>
      <c r="F97" s="71"/>
      <c r="G97" s="71"/>
      <c r="H97" s="6"/>
      <c r="I97" s="6" t="s">
        <v>26</v>
      </c>
    </row>
    <row r="98" spans="1:9" ht="15.75" customHeight="1" x14ac:dyDescent="0.25">
      <c r="A98" s="30" t="s">
        <v>3</v>
      </c>
      <c r="B98" s="87" t="s">
        <v>101</v>
      </c>
      <c r="C98" s="87"/>
      <c r="D98" s="87"/>
      <c r="E98" s="87"/>
      <c r="F98" s="87"/>
      <c r="G98" s="87"/>
      <c r="H98" s="31" t="s">
        <v>102</v>
      </c>
      <c r="I98" s="18">
        <f>Uniforme!D11</f>
        <v>39.5</v>
      </c>
    </row>
    <row r="99" spans="1:9" ht="15.75" customHeight="1" x14ac:dyDescent="0.25">
      <c r="A99" s="30" t="s">
        <v>5</v>
      </c>
      <c r="B99" s="87" t="s">
        <v>103</v>
      </c>
      <c r="C99" s="87"/>
      <c r="D99" s="87"/>
      <c r="E99" s="87"/>
      <c r="F99" s="87"/>
      <c r="G99" s="87"/>
      <c r="H99" s="31" t="s">
        <v>102</v>
      </c>
      <c r="I99" s="32">
        <v>0</v>
      </c>
    </row>
    <row r="100" spans="1:9" ht="15.75" customHeight="1" x14ac:dyDescent="0.25">
      <c r="A100" s="30" t="s">
        <v>8</v>
      </c>
      <c r="B100" s="87" t="s">
        <v>104</v>
      </c>
      <c r="C100" s="87"/>
      <c r="D100" s="87"/>
      <c r="E100" s="87"/>
      <c r="F100" s="87"/>
      <c r="G100" s="87"/>
      <c r="H100" s="31"/>
      <c r="I100" s="32"/>
    </row>
    <row r="101" spans="1:9" ht="15.75" customHeight="1" x14ac:dyDescent="0.25">
      <c r="A101" s="30" t="s">
        <v>10</v>
      </c>
      <c r="B101" s="87" t="s">
        <v>105</v>
      </c>
      <c r="C101" s="87"/>
      <c r="D101" s="87"/>
      <c r="E101" s="87"/>
      <c r="F101" s="87"/>
      <c r="G101" s="87"/>
      <c r="H101" s="31"/>
      <c r="I101" s="32"/>
    </row>
    <row r="102" spans="1:9" ht="15.75" customHeight="1" x14ac:dyDescent="0.25">
      <c r="A102" s="71" t="s">
        <v>106</v>
      </c>
      <c r="B102" s="71"/>
      <c r="C102" s="71"/>
      <c r="D102" s="71"/>
      <c r="E102" s="71"/>
      <c r="F102" s="71"/>
      <c r="G102" s="71"/>
      <c r="H102" s="19" t="s">
        <v>102</v>
      </c>
      <c r="I102" s="17">
        <f>SUM(I98:I101)</f>
        <v>39.5</v>
      </c>
    </row>
    <row r="103" spans="1:9" ht="15.75" customHeight="1" x14ac:dyDescent="0.25">
      <c r="A103" s="98" t="s">
        <v>107</v>
      </c>
      <c r="B103" s="98"/>
      <c r="C103" s="98"/>
      <c r="D103" s="98"/>
      <c r="E103" s="98"/>
      <c r="F103" s="98"/>
      <c r="G103" s="92" t="s">
        <v>42</v>
      </c>
      <c r="H103" s="92"/>
      <c r="I103" s="22">
        <f>I31</f>
        <v>2503.9499999999998</v>
      </c>
    </row>
    <row r="104" spans="1:9" ht="15.75" customHeight="1" x14ac:dyDescent="0.25">
      <c r="A104" s="98"/>
      <c r="B104" s="98"/>
      <c r="C104" s="98"/>
      <c r="D104" s="98"/>
      <c r="E104" s="98"/>
      <c r="F104" s="98"/>
      <c r="G104" s="92" t="s">
        <v>108</v>
      </c>
      <c r="H104" s="92"/>
      <c r="I104" s="22">
        <f>I67</f>
        <v>2341.79</v>
      </c>
    </row>
    <row r="105" spans="1:9" ht="15.75" customHeight="1" x14ac:dyDescent="0.25">
      <c r="A105" s="98"/>
      <c r="B105" s="98"/>
      <c r="C105" s="98"/>
      <c r="D105" s="98"/>
      <c r="E105" s="98"/>
      <c r="F105" s="98"/>
      <c r="G105" s="92" t="s">
        <v>109</v>
      </c>
      <c r="H105" s="92"/>
      <c r="I105" s="22">
        <f>I76</f>
        <v>185.36</v>
      </c>
    </row>
    <row r="106" spans="1:9" ht="15.75" customHeight="1" x14ac:dyDescent="0.25">
      <c r="A106" s="98"/>
      <c r="B106" s="98"/>
      <c r="C106" s="98"/>
      <c r="D106" s="98"/>
      <c r="E106" s="98"/>
      <c r="F106" s="98"/>
      <c r="G106" s="92" t="s">
        <v>110</v>
      </c>
      <c r="H106" s="92"/>
      <c r="I106" s="22">
        <f>I94</f>
        <v>49.14</v>
      </c>
    </row>
    <row r="107" spans="1:9" ht="15.75" customHeight="1" x14ac:dyDescent="0.25">
      <c r="A107" s="98"/>
      <c r="B107" s="98"/>
      <c r="C107" s="98"/>
      <c r="D107" s="98"/>
      <c r="E107" s="98"/>
      <c r="F107" s="98"/>
      <c r="G107" s="92" t="s">
        <v>111</v>
      </c>
      <c r="H107" s="92"/>
      <c r="I107" s="22">
        <f>I102</f>
        <v>39.5</v>
      </c>
    </row>
    <row r="108" spans="1:9" ht="15.75" customHeight="1" x14ac:dyDescent="0.25">
      <c r="A108" s="98"/>
      <c r="B108" s="98"/>
      <c r="C108" s="98"/>
      <c r="D108" s="98"/>
      <c r="E108" s="98"/>
      <c r="F108" s="98"/>
      <c r="G108" s="92" t="s">
        <v>44</v>
      </c>
      <c r="H108" s="92"/>
      <c r="I108" s="22">
        <f>SUM(I103:I107)</f>
        <v>5119.74</v>
      </c>
    </row>
    <row r="109" spans="1:9" ht="15.75" customHeight="1" x14ac:dyDescent="0.25">
      <c r="A109" s="71" t="s">
        <v>112</v>
      </c>
      <c r="B109" s="71"/>
      <c r="C109" s="71"/>
      <c r="D109" s="71"/>
      <c r="E109" s="71"/>
      <c r="F109" s="71"/>
      <c r="G109" s="71"/>
      <c r="H109" s="71"/>
      <c r="I109" s="71"/>
    </row>
    <row r="110" spans="1:9" ht="15.75" customHeight="1" x14ac:dyDescent="0.25">
      <c r="A110" s="6">
        <v>6</v>
      </c>
      <c r="B110" s="71" t="s">
        <v>113</v>
      </c>
      <c r="C110" s="71"/>
      <c r="D110" s="71"/>
      <c r="E110" s="71"/>
      <c r="F110" s="71"/>
      <c r="G110" s="71"/>
      <c r="H110" s="33" t="s">
        <v>25</v>
      </c>
      <c r="I110" s="6" t="s">
        <v>26</v>
      </c>
    </row>
    <row r="111" spans="1:9" ht="15.75" customHeight="1" x14ac:dyDescent="0.25">
      <c r="A111" s="4" t="s">
        <v>3</v>
      </c>
      <c r="B111" s="72" t="s">
        <v>114</v>
      </c>
      <c r="C111" s="72"/>
      <c r="D111" s="72"/>
      <c r="E111" s="72"/>
      <c r="F111" s="72"/>
      <c r="G111" s="72"/>
      <c r="H111" s="34">
        <v>2E-3</v>
      </c>
      <c r="I111" s="18">
        <f>ROUND(H111*I108,2)</f>
        <v>10.24</v>
      </c>
    </row>
    <row r="112" spans="1:9" ht="15.75" customHeight="1" x14ac:dyDescent="0.25">
      <c r="A112" s="4" t="s">
        <v>5</v>
      </c>
      <c r="B112" s="72" t="s">
        <v>115</v>
      </c>
      <c r="C112" s="72"/>
      <c r="D112" s="72"/>
      <c r="E112" s="72"/>
      <c r="F112" s="72"/>
      <c r="G112" s="72"/>
      <c r="H112" s="34">
        <v>2E-3</v>
      </c>
      <c r="I112" s="18">
        <f>ROUND(H112*(I108+I111),2)</f>
        <v>10.26</v>
      </c>
    </row>
    <row r="113" spans="1:9" ht="15.75" customHeight="1" x14ac:dyDescent="0.25">
      <c r="A113" s="4" t="s">
        <v>8</v>
      </c>
      <c r="B113" s="77" t="s">
        <v>116</v>
      </c>
      <c r="C113" s="77"/>
      <c r="D113" s="77"/>
      <c r="E113" s="77"/>
      <c r="F113" s="77"/>
      <c r="G113" s="77"/>
      <c r="H113" s="16"/>
      <c r="I113" s="35"/>
    </row>
    <row r="114" spans="1:9" ht="15.75" customHeight="1" x14ac:dyDescent="0.25">
      <c r="A114" s="4" t="s">
        <v>117</v>
      </c>
      <c r="B114" s="72" t="s">
        <v>118</v>
      </c>
      <c r="C114" s="72"/>
      <c r="D114" s="72"/>
      <c r="E114" s="72"/>
      <c r="F114" s="72"/>
      <c r="G114" s="72"/>
      <c r="H114" s="34">
        <v>6.4999999999999997E-3</v>
      </c>
      <c r="I114" s="18">
        <f>ROUND($I$124*H114,2)</f>
        <v>36.58</v>
      </c>
    </row>
    <row r="115" spans="1:9" ht="15.75" customHeight="1" x14ac:dyDescent="0.25">
      <c r="A115" s="4" t="s">
        <v>119</v>
      </c>
      <c r="B115" s="72" t="s">
        <v>120</v>
      </c>
      <c r="C115" s="72"/>
      <c r="D115" s="72"/>
      <c r="E115" s="72"/>
      <c r="F115" s="72"/>
      <c r="G115" s="72"/>
      <c r="H115" s="34">
        <v>0.03</v>
      </c>
      <c r="I115" s="18">
        <f>ROUND($I$124*H115,2)</f>
        <v>168.81</v>
      </c>
    </row>
    <row r="116" spans="1:9" ht="15.75" customHeight="1" x14ac:dyDescent="0.25">
      <c r="A116" s="4" t="s">
        <v>121</v>
      </c>
      <c r="B116" s="72" t="s">
        <v>122</v>
      </c>
      <c r="C116" s="72"/>
      <c r="D116" s="72"/>
      <c r="E116" s="72"/>
      <c r="F116" s="72"/>
      <c r="G116" s="72"/>
      <c r="H116" s="34">
        <v>0.05</v>
      </c>
      <c r="I116" s="18">
        <f>ROUND($I$124*H116,2)</f>
        <v>281.35000000000002</v>
      </c>
    </row>
    <row r="117" spans="1:9" ht="15.75" customHeight="1" x14ac:dyDescent="0.25">
      <c r="A117" s="71" t="s">
        <v>123</v>
      </c>
      <c r="B117" s="71"/>
      <c r="C117" s="71"/>
      <c r="D117" s="71"/>
      <c r="E117" s="71"/>
      <c r="F117" s="71"/>
      <c r="G117" s="71"/>
      <c r="H117" s="36">
        <f>SUM(H111:H116)</f>
        <v>9.0499999999999997E-2</v>
      </c>
      <c r="I117" s="17">
        <f>SUM(I111:I116)</f>
        <v>507.24</v>
      </c>
    </row>
    <row r="118" spans="1:9" ht="7.5" customHeight="1" x14ac:dyDescent="0.25">
      <c r="A118" s="37"/>
      <c r="B118" s="99"/>
      <c r="C118" s="99"/>
      <c r="D118" s="99"/>
      <c r="E118" s="99"/>
      <c r="F118" s="99"/>
      <c r="G118" s="99"/>
      <c r="H118" s="99"/>
      <c r="I118" s="99"/>
    </row>
    <row r="119" spans="1:9" ht="15.75" customHeight="1" x14ac:dyDescent="0.25">
      <c r="A119" s="38" t="s">
        <v>124</v>
      </c>
      <c r="B119" s="100" t="s">
        <v>125</v>
      </c>
      <c r="C119" s="100"/>
      <c r="D119" s="100"/>
      <c r="E119" s="100"/>
      <c r="F119" s="100"/>
      <c r="G119" s="100"/>
      <c r="H119" s="40">
        <f>SUM(H114+H115+H116)</f>
        <v>8.6499999999999994E-2</v>
      </c>
      <c r="I119" s="41"/>
    </row>
    <row r="120" spans="1:9" ht="15.75" customHeight="1" x14ac:dyDescent="0.25">
      <c r="A120" s="38"/>
      <c r="B120" s="100">
        <v>100</v>
      </c>
      <c r="C120" s="100"/>
      <c r="D120" s="100"/>
      <c r="E120" s="100"/>
      <c r="F120" s="100"/>
      <c r="G120" s="100"/>
      <c r="H120" s="40"/>
      <c r="I120" s="41"/>
    </row>
    <row r="121" spans="1:9" ht="4.5" customHeight="1" x14ac:dyDescent="0.25">
      <c r="A121" s="42"/>
      <c r="B121" s="39"/>
      <c r="C121" s="39"/>
      <c r="D121" s="39"/>
      <c r="E121" s="39"/>
      <c r="F121" s="39"/>
      <c r="G121" s="39"/>
      <c r="H121" s="40"/>
      <c r="I121" s="41"/>
    </row>
    <row r="122" spans="1:9" ht="15.75" customHeight="1" x14ac:dyDescent="0.25">
      <c r="A122" s="38" t="s">
        <v>126</v>
      </c>
      <c r="B122" s="100" t="s">
        <v>127</v>
      </c>
      <c r="C122" s="100"/>
      <c r="D122" s="100"/>
      <c r="E122" s="100"/>
      <c r="F122" s="100"/>
      <c r="G122" s="100"/>
      <c r="H122" s="40"/>
      <c r="I122" s="41">
        <f>I108+I111+I112</f>
        <v>5140.24</v>
      </c>
    </row>
    <row r="123" spans="1:9" ht="6.75" customHeight="1" x14ac:dyDescent="0.25">
      <c r="A123" s="38"/>
      <c r="B123" s="39"/>
      <c r="C123" s="39"/>
      <c r="D123" s="39"/>
      <c r="E123" s="39"/>
      <c r="F123" s="39"/>
      <c r="G123" s="39"/>
      <c r="H123" s="40"/>
      <c r="I123" s="41"/>
    </row>
    <row r="124" spans="1:9" ht="15.75" customHeight="1" x14ac:dyDescent="0.25">
      <c r="A124" s="38" t="s">
        <v>128</v>
      </c>
      <c r="B124" s="100" t="s">
        <v>129</v>
      </c>
      <c r="C124" s="100"/>
      <c r="D124" s="100"/>
      <c r="E124" s="100"/>
      <c r="F124" s="100"/>
      <c r="G124" s="100"/>
      <c r="H124" s="40"/>
      <c r="I124" s="41">
        <f>ROUND(I122/(1-H119),2)</f>
        <v>5626.97</v>
      </c>
    </row>
    <row r="125" spans="1:9" ht="4.5" customHeight="1" x14ac:dyDescent="0.25">
      <c r="A125" s="38"/>
      <c r="B125" s="39"/>
      <c r="C125" s="39"/>
      <c r="D125" s="39"/>
      <c r="E125" s="39"/>
      <c r="F125" s="39"/>
      <c r="G125" s="39"/>
      <c r="H125" s="40"/>
      <c r="I125" s="41"/>
    </row>
    <row r="126" spans="1:9" ht="15.75" customHeight="1" x14ac:dyDescent="0.25">
      <c r="A126" s="38"/>
      <c r="B126" s="100" t="s">
        <v>130</v>
      </c>
      <c r="C126" s="100"/>
      <c r="D126" s="100"/>
      <c r="E126" s="100"/>
      <c r="F126" s="100"/>
      <c r="G126" s="100"/>
      <c r="H126" s="40"/>
      <c r="I126" s="41">
        <f>I124-I122</f>
        <v>486.73000000000047</v>
      </c>
    </row>
    <row r="127" spans="1:9" ht="7.5" customHeight="1" x14ac:dyDescent="0.25">
      <c r="A127" s="37"/>
      <c r="B127" s="43"/>
      <c r="C127" s="43"/>
      <c r="D127" s="43"/>
      <c r="E127" s="43"/>
      <c r="F127" s="43"/>
      <c r="G127" s="43"/>
      <c r="H127" s="43"/>
      <c r="I127" s="44"/>
    </row>
    <row r="128" spans="1:9" ht="15.75" customHeight="1" x14ac:dyDescent="0.25">
      <c r="A128" s="71" t="s">
        <v>131</v>
      </c>
      <c r="B128" s="71"/>
      <c r="C128" s="71"/>
      <c r="D128" s="71"/>
      <c r="E128" s="71"/>
      <c r="F128" s="71"/>
      <c r="G128" s="71"/>
      <c r="H128" s="71"/>
      <c r="I128" s="71"/>
    </row>
    <row r="129" spans="1:9" ht="15.75" customHeight="1" x14ac:dyDescent="0.25">
      <c r="A129" s="71" t="s">
        <v>132</v>
      </c>
      <c r="B129" s="71"/>
      <c r="C129" s="71"/>
      <c r="D129" s="71"/>
      <c r="E129" s="71"/>
      <c r="F129" s="71"/>
      <c r="G129" s="71"/>
      <c r="H129" s="71"/>
      <c r="I129" s="6" t="s">
        <v>26</v>
      </c>
    </row>
    <row r="130" spans="1:9" ht="15.75" customHeight="1" x14ac:dyDescent="0.25">
      <c r="A130" s="5" t="s">
        <v>3</v>
      </c>
      <c r="B130" s="72" t="str">
        <f>A23</f>
        <v>MÓDULO 1 - COMPOSIÇÃO DA REMUNERAÇÃO</v>
      </c>
      <c r="C130" s="72"/>
      <c r="D130" s="72"/>
      <c r="E130" s="72"/>
      <c r="F130" s="72"/>
      <c r="G130" s="72"/>
      <c r="H130" s="72"/>
      <c r="I130" s="45">
        <f>I31</f>
        <v>2503.9499999999998</v>
      </c>
    </row>
    <row r="131" spans="1:9" ht="15.75" customHeight="1" x14ac:dyDescent="0.25">
      <c r="A131" s="5" t="s">
        <v>5</v>
      </c>
      <c r="B131" s="72" t="str">
        <f>A33</f>
        <v>MÓDULO 2 – ENCARGOS E BENEFÍCIOS ANUAIS, MENSAIS E DIÁRIOS</v>
      </c>
      <c r="C131" s="72"/>
      <c r="D131" s="72"/>
      <c r="E131" s="72"/>
      <c r="F131" s="72"/>
      <c r="G131" s="72"/>
      <c r="H131" s="72"/>
      <c r="I131" s="45">
        <f>I67</f>
        <v>2341.79</v>
      </c>
    </row>
    <row r="132" spans="1:9" ht="15.75" customHeight="1" x14ac:dyDescent="0.25">
      <c r="A132" s="5" t="s">
        <v>8</v>
      </c>
      <c r="B132" s="72" t="str">
        <f>A68</f>
        <v>MÓDULO 3 – PROVISÃO PARA RESCISÃO</v>
      </c>
      <c r="C132" s="72"/>
      <c r="D132" s="72"/>
      <c r="E132" s="72"/>
      <c r="F132" s="72"/>
      <c r="G132" s="72"/>
      <c r="H132" s="72"/>
      <c r="I132" s="45">
        <f>I76</f>
        <v>185.36</v>
      </c>
    </row>
    <row r="133" spans="1:9" ht="15.75" customHeight="1" x14ac:dyDescent="0.25">
      <c r="A133" s="5" t="s">
        <v>10</v>
      </c>
      <c r="B133" s="72" t="str">
        <f>A77</f>
        <v>MÓDULO 4 – CUSTO DE REPOSIÇÃO DO PROFISSIONAL AUSENTE</v>
      </c>
      <c r="C133" s="72"/>
      <c r="D133" s="72"/>
      <c r="E133" s="72"/>
      <c r="F133" s="72"/>
      <c r="G133" s="72"/>
      <c r="H133" s="72"/>
      <c r="I133" s="45">
        <f>I94</f>
        <v>49.14</v>
      </c>
    </row>
    <row r="134" spans="1:9" ht="15.75" customHeight="1" x14ac:dyDescent="0.25">
      <c r="A134" s="5" t="s">
        <v>31</v>
      </c>
      <c r="B134" s="72" t="str">
        <f>A96</f>
        <v>MÓDULO 5 – INSUMOS DIVERSOS</v>
      </c>
      <c r="C134" s="72"/>
      <c r="D134" s="72"/>
      <c r="E134" s="72"/>
      <c r="F134" s="72"/>
      <c r="G134" s="72"/>
      <c r="H134" s="72"/>
      <c r="I134" s="45">
        <f>I102</f>
        <v>39.5</v>
      </c>
    </row>
    <row r="135" spans="1:9" ht="15.75" customHeight="1" x14ac:dyDescent="0.25">
      <c r="A135" s="71" t="s">
        <v>133</v>
      </c>
      <c r="B135" s="71"/>
      <c r="C135" s="71"/>
      <c r="D135" s="71"/>
      <c r="E135" s="71"/>
      <c r="F135" s="71"/>
      <c r="G135" s="71"/>
      <c r="H135" s="71"/>
      <c r="I135" s="17">
        <f>SUM(I130:I134)</f>
        <v>5119.74</v>
      </c>
    </row>
    <row r="136" spans="1:9" ht="15.75" customHeight="1" x14ac:dyDescent="0.25">
      <c r="A136" s="5" t="s">
        <v>33</v>
      </c>
      <c r="B136" s="72" t="str">
        <f>A109</f>
        <v>MÓDULO 6 – CUSTOS INDIRETOS, TRIBUTOS E LUCRO</v>
      </c>
      <c r="C136" s="72"/>
      <c r="D136" s="72"/>
      <c r="E136" s="72"/>
      <c r="F136" s="72"/>
      <c r="G136" s="72"/>
      <c r="H136" s="72"/>
      <c r="I136" s="45">
        <f>I117</f>
        <v>507.24</v>
      </c>
    </row>
    <row r="137" spans="1:9" ht="15.75" customHeight="1" x14ac:dyDescent="0.25">
      <c r="A137" s="71" t="s">
        <v>134</v>
      </c>
      <c r="B137" s="71"/>
      <c r="C137" s="71"/>
      <c r="D137" s="71"/>
      <c r="E137" s="71"/>
      <c r="F137" s="71"/>
      <c r="G137" s="71"/>
      <c r="H137" s="71"/>
      <c r="I137" s="17">
        <f>SUM(I135:I136)</f>
        <v>5626.98</v>
      </c>
    </row>
    <row r="138" spans="1:9" ht="15.75" customHeight="1" x14ac:dyDescent="0.25">
      <c r="I138" s="46"/>
    </row>
    <row r="139" spans="1:9" ht="15.75" customHeight="1" x14ac:dyDescent="0.25"/>
    <row r="140" spans="1:9" ht="15.75" customHeight="1" x14ac:dyDescent="0.25">
      <c r="I140" s="47"/>
    </row>
    <row r="141" spans="1:9" ht="15.75" customHeight="1" x14ac:dyDescent="0.25"/>
    <row r="142" spans="1:9" ht="15.75" customHeight="1" x14ac:dyDescent="0.25"/>
    <row r="143" spans="1:9" ht="15.75" customHeight="1" x14ac:dyDescent="0.25"/>
    <row r="144" spans="1:9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</sheetData>
  <mergeCells count="140">
    <mergeCell ref="A137:H137"/>
    <mergeCell ref="B131:H131"/>
    <mergeCell ref="B132:H132"/>
    <mergeCell ref="B133:H133"/>
    <mergeCell ref="B134:H134"/>
    <mergeCell ref="A135:H135"/>
    <mergeCell ref="B136:H136"/>
    <mergeCell ref="B122:G122"/>
    <mergeCell ref="B124:G124"/>
    <mergeCell ref="B126:G126"/>
    <mergeCell ref="A128:I128"/>
    <mergeCell ref="A129:H129"/>
    <mergeCell ref="B130:H130"/>
    <mergeCell ref="B115:G115"/>
    <mergeCell ref="B116:G116"/>
    <mergeCell ref="A117:G117"/>
    <mergeCell ref="B118:I118"/>
    <mergeCell ref="B119:G119"/>
    <mergeCell ref="B120:G120"/>
    <mergeCell ref="A109:I109"/>
    <mergeCell ref="B110:G110"/>
    <mergeCell ref="B111:G111"/>
    <mergeCell ref="B112:G112"/>
    <mergeCell ref="B113:G113"/>
    <mergeCell ref="B114:G114"/>
    <mergeCell ref="A102:G102"/>
    <mergeCell ref="A103:F108"/>
    <mergeCell ref="G103:H103"/>
    <mergeCell ref="G104:H104"/>
    <mergeCell ref="G105:H105"/>
    <mergeCell ref="G106:H106"/>
    <mergeCell ref="G107:H107"/>
    <mergeCell ref="G108:H108"/>
    <mergeCell ref="A96:I96"/>
    <mergeCell ref="B97:G97"/>
    <mergeCell ref="B98:G98"/>
    <mergeCell ref="B99:G99"/>
    <mergeCell ref="B100:G100"/>
    <mergeCell ref="B101:G101"/>
    <mergeCell ref="A90:I90"/>
    <mergeCell ref="A91:H91"/>
    <mergeCell ref="B92:H92"/>
    <mergeCell ref="B93:H93"/>
    <mergeCell ref="A94:H94"/>
    <mergeCell ref="A95:I95"/>
    <mergeCell ref="A84:G84"/>
    <mergeCell ref="A85:I85"/>
    <mergeCell ref="A86:G86"/>
    <mergeCell ref="B87:G87"/>
    <mergeCell ref="A88:G88"/>
    <mergeCell ref="A89:I89"/>
    <mergeCell ref="A78:G78"/>
    <mergeCell ref="B79:G79"/>
    <mergeCell ref="B80:G80"/>
    <mergeCell ref="B81:G81"/>
    <mergeCell ref="B82:G82"/>
    <mergeCell ref="B83:G83"/>
    <mergeCell ref="B72:G72"/>
    <mergeCell ref="B73:G73"/>
    <mergeCell ref="B74:G74"/>
    <mergeCell ref="B75:G75"/>
    <mergeCell ref="A76:G76"/>
    <mergeCell ref="A77:I77"/>
    <mergeCell ref="B66:H66"/>
    <mergeCell ref="A67:H67"/>
    <mergeCell ref="A68:I68"/>
    <mergeCell ref="B69:G69"/>
    <mergeCell ref="B70:G70"/>
    <mergeCell ref="B71:G71"/>
    <mergeCell ref="A60:H60"/>
    <mergeCell ref="A61:I61"/>
    <mergeCell ref="A62:I62"/>
    <mergeCell ref="A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B49:G49"/>
    <mergeCell ref="B50:G50"/>
    <mergeCell ref="A51:G51"/>
    <mergeCell ref="A52:I52"/>
    <mergeCell ref="A53:G53"/>
    <mergeCell ref="A42:G42"/>
    <mergeCell ref="B43:G43"/>
    <mergeCell ref="B44:G44"/>
    <mergeCell ref="B45:G45"/>
    <mergeCell ref="B46:G46"/>
    <mergeCell ref="B47:G47"/>
    <mergeCell ref="A34:G34"/>
    <mergeCell ref="B35:G35"/>
    <mergeCell ref="B36:G36"/>
    <mergeCell ref="A37:G37"/>
    <mergeCell ref="B38:G38"/>
    <mergeCell ref="A39:F41"/>
    <mergeCell ref="G39:H39"/>
    <mergeCell ref="G40:H40"/>
    <mergeCell ref="G41:H41"/>
    <mergeCell ref="B28:G28"/>
    <mergeCell ref="B29:G29"/>
    <mergeCell ref="B30:G30"/>
    <mergeCell ref="A31:H31"/>
    <mergeCell ref="A32:I32"/>
    <mergeCell ref="A33:I33"/>
    <mergeCell ref="A22:I22"/>
    <mergeCell ref="A23:I23"/>
    <mergeCell ref="B24:G24"/>
    <mergeCell ref="B25:G25"/>
    <mergeCell ref="B26:G26"/>
    <mergeCell ref="B27:G27"/>
    <mergeCell ref="A16:I16"/>
    <mergeCell ref="B17:H17"/>
    <mergeCell ref="B18:H18"/>
    <mergeCell ref="B19:H19"/>
    <mergeCell ref="B20:H20"/>
    <mergeCell ref="B21:H21"/>
    <mergeCell ref="A12:I12"/>
    <mergeCell ref="A13:I13"/>
    <mergeCell ref="A14:B14"/>
    <mergeCell ref="C14:D14"/>
    <mergeCell ref="E14:I14"/>
    <mergeCell ref="A15:B15"/>
    <mergeCell ref="C15:D15"/>
    <mergeCell ref="E15:I15"/>
    <mergeCell ref="A6:I6"/>
    <mergeCell ref="A7:I7"/>
    <mergeCell ref="B8:H8"/>
    <mergeCell ref="B9:H9"/>
    <mergeCell ref="B10:H10"/>
    <mergeCell ref="B11:H11"/>
    <mergeCell ref="A1:I1"/>
    <mergeCell ref="A3:I3"/>
    <mergeCell ref="A4:G4"/>
    <mergeCell ref="H4:I4"/>
    <mergeCell ref="A5:G5"/>
    <mergeCell ref="H5:I5"/>
  </mergeCells>
  <pageMargins left="0.31527777777777799" right="0.31527777777777799" top="0.31527777777777799" bottom="0.31527777777777799" header="0.51180555555555496" footer="0.51180555555555496"/>
  <pageSetup paperSize="9" scale="67" firstPageNumber="0" fitToHeight="0" orientation="portrait" useFirstPageNumber="1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435D8-3E1C-4ECD-865A-C747C8DE36FE}">
  <dimension ref="A1:D11"/>
  <sheetViews>
    <sheetView workbookViewId="0">
      <selection activeCell="H11" sqref="H11"/>
    </sheetView>
  </sheetViews>
  <sheetFormatPr defaultRowHeight="15" x14ac:dyDescent="0.25"/>
  <cols>
    <col min="1" max="1" width="57.85546875" customWidth="1"/>
    <col min="2" max="2" width="8.7109375" customWidth="1"/>
    <col min="3" max="3" width="10.42578125" customWidth="1"/>
    <col min="4" max="4" width="11.28515625" customWidth="1"/>
  </cols>
  <sheetData>
    <row r="1" spans="1:4" x14ac:dyDescent="0.25">
      <c r="A1" s="102" t="s">
        <v>157</v>
      </c>
      <c r="B1" s="103"/>
      <c r="C1" s="103"/>
      <c r="D1" s="103"/>
    </row>
    <row r="2" spans="1:4" x14ac:dyDescent="0.25">
      <c r="A2" s="66" t="s">
        <v>135</v>
      </c>
      <c r="B2" s="107" t="s">
        <v>160</v>
      </c>
      <c r="C2" s="105" t="s">
        <v>136</v>
      </c>
      <c r="D2" s="105" t="s">
        <v>137</v>
      </c>
    </row>
    <row r="3" spans="1:4" x14ac:dyDescent="0.25">
      <c r="A3" s="66"/>
      <c r="B3" s="108"/>
      <c r="C3" s="106"/>
      <c r="D3" s="106"/>
    </row>
    <row r="4" spans="1:4" ht="30" x14ac:dyDescent="0.25">
      <c r="A4" s="51" t="s">
        <v>153</v>
      </c>
      <c r="B4" s="49">
        <v>2</v>
      </c>
      <c r="C4" s="53">
        <v>35</v>
      </c>
      <c r="D4" s="53">
        <f>B4*C4</f>
        <v>70</v>
      </c>
    </row>
    <row r="5" spans="1:4" ht="27.75" customHeight="1" x14ac:dyDescent="0.25">
      <c r="A5" s="51" t="s">
        <v>154</v>
      </c>
      <c r="B5" s="49">
        <v>2</v>
      </c>
      <c r="C5" s="53">
        <v>38</v>
      </c>
      <c r="D5" s="53">
        <f t="shared" ref="D5:D9" si="0">B5*C5</f>
        <v>76</v>
      </c>
    </row>
    <row r="6" spans="1:4" x14ac:dyDescent="0.25">
      <c r="A6" s="51" t="s">
        <v>155</v>
      </c>
      <c r="B6" s="49">
        <v>1</v>
      </c>
      <c r="C6" s="53">
        <v>6</v>
      </c>
      <c r="D6" s="53">
        <f t="shared" si="0"/>
        <v>6</v>
      </c>
    </row>
    <row r="7" spans="1:4" x14ac:dyDescent="0.25">
      <c r="A7" s="48" t="s">
        <v>156</v>
      </c>
      <c r="B7" s="49">
        <v>1</v>
      </c>
      <c r="C7" s="53">
        <v>48</v>
      </c>
      <c r="D7" s="53">
        <f t="shared" si="0"/>
        <v>48</v>
      </c>
    </row>
    <row r="8" spans="1:4" x14ac:dyDescent="0.25">
      <c r="A8" s="48" t="s">
        <v>158</v>
      </c>
      <c r="B8" s="49">
        <v>1</v>
      </c>
      <c r="C8" s="53">
        <v>18</v>
      </c>
      <c r="D8" s="53">
        <f t="shared" si="0"/>
        <v>18</v>
      </c>
    </row>
    <row r="9" spans="1:4" x14ac:dyDescent="0.25">
      <c r="A9" s="48" t="s">
        <v>159</v>
      </c>
      <c r="B9" s="49">
        <v>5</v>
      </c>
      <c r="C9" s="53">
        <v>3.8</v>
      </c>
      <c r="D9" s="53">
        <f t="shared" si="0"/>
        <v>19</v>
      </c>
    </row>
    <row r="10" spans="1:4" x14ac:dyDescent="0.25">
      <c r="A10" s="101" t="s">
        <v>138</v>
      </c>
      <c r="B10" s="101"/>
      <c r="C10" s="101"/>
      <c r="D10" s="54">
        <f>SUM(D4:D9)</f>
        <v>237</v>
      </c>
    </row>
    <row r="11" spans="1:4" x14ac:dyDescent="0.25">
      <c r="A11" s="102" t="s">
        <v>139</v>
      </c>
      <c r="B11" s="103"/>
      <c r="C11" s="104"/>
      <c r="D11" s="54">
        <f>D10/6</f>
        <v>39.5</v>
      </c>
    </row>
  </sheetData>
  <mergeCells count="7">
    <mergeCell ref="A10:C10"/>
    <mergeCell ref="A11:C11"/>
    <mergeCell ref="A1:D1"/>
    <mergeCell ref="A2:A3"/>
    <mergeCell ref="C2:C3"/>
    <mergeCell ref="D2:D3"/>
    <mergeCell ref="B2:B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Resumo</vt:lpstr>
      <vt:lpstr>Motorista cat. B</vt:lpstr>
      <vt:lpstr>Uniforme</vt:lpstr>
      <vt:lpstr>'Motorista cat. B'!Area_de_impressao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Junior</dc:creator>
  <cp:lastModifiedBy>Itamar Filho</cp:lastModifiedBy>
  <cp:lastPrinted>2024-12-26T16:59:16Z</cp:lastPrinted>
  <dcterms:created xsi:type="dcterms:W3CDTF">2024-06-21T16:49:28Z</dcterms:created>
  <dcterms:modified xsi:type="dcterms:W3CDTF">2024-12-26T16:59:45Z</dcterms:modified>
</cp:coreProperties>
</file>